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3"/>
  </bookViews>
  <sheets>
    <sheet name="CV_LETTER 2013" sheetId="1" r:id="rId1"/>
    <sheet name="BILANC 2013" sheetId="2" r:id="rId2"/>
    <sheet name="Shenime" sheetId="3" r:id="rId3"/>
    <sheet name="Furnitore" sheetId="4" r:id="rId4"/>
    <sheet name="PASH_NATYRE" sheetId="5" r:id="rId5"/>
    <sheet name="PASH_FUNKSION" sheetId="6" r:id="rId6"/>
    <sheet name="CF_Indirekt" sheetId="7" r:id="rId7"/>
    <sheet name="CF_DIREKTE" sheetId="8" r:id="rId8"/>
    <sheet name="PASQYRA E NDRYSHIMEVE NE KAPITA" sheetId="9" r:id="rId9"/>
    <sheet name="TVSH" sheetId="10" r:id="rId10"/>
    <sheet name="Mag AQT" sheetId="11" r:id="rId11"/>
    <sheet name="Sig.Shoq 2013" sheetId="12" r:id="rId12"/>
    <sheet name="Sheet1" sheetId="13" r:id="rId13"/>
    <sheet name="Sheet2" sheetId="14" r:id="rId14"/>
  </sheets>
  <externalReferences>
    <externalReference r:id="rId17"/>
  </externalReferences>
  <definedNames/>
  <calcPr fullCalcOnLoad="1"/>
</workbook>
</file>

<file path=xl/comments5.xml><?xml version="1.0" encoding="utf-8"?>
<comments xmlns="http://schemas.openxmlformats.org/spreadsheetml/2006/main">
  <authors>
    <author>Author</author>
  </authors>
  <commentList>
    <comment ref="B2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15 - 16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3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15 - 16</t>
        </r>
      </text>
    </comment>
  </commentList>
</comments>
</file>

<file path=xl/sharedStrings.xml><?xml version="1.0" encoding="utf-8"?>
<sst xmlns="http://schemas.openxmlformats.org/spreadsheetml/2006/main" count="502" uniqueCount="369">
  <si>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</si>
  <si>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</si>
  <si>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</si>
  <si>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</si>
  <si>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</si>
  <si>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</si>
  <si>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</si>
  <si>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</si>
  <si>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</si>
  <si>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</si>
  <si>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</si>
  <si>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</si>
  <si>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</si>
  <si>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</si>
  <si>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</si>
  <si>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</si>
  <si>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</si>
  <si>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</si>
  <si>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</si>
  <si>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>A K T I V E T</t>
  </si>
  <si>
    <t>Shenime</t>
  </si>
  <si>
    <t>I</t>
  </si>
  <si>
    <t>AKTIVET  AFATSHKURTRA</t>
  </si>
  <si>
    <t>1</t>
  </si>
  <si>
    <t>MJETE MONETARE</t>
  </si>
  <si>
    <t>(i)</t>
  </si>
  <si>
    <t>(ii)</t>
  </si>
  <si>
    <t>(iii)</t>
  </si>
  <si>
    <t>2</t>
  </si>
  <si>
    <t>DERIVATIVE E AKTIVE FINANCIARE PER TREGETIM</t>
  </si>
  <si>
    <t>3</t>
  </si>
  <si>
    <t xml:space="preserve"> TE TJERA FINANCIARE AFATSHKURTRA</t>
  </si>
  <si>
    <t>(iv)</t>
  </si>
  <si>
    <t>4</t>
  </si>
  <si>
    <t>INVENTARI</t>
  </si>
  <si>
    <t>Lendet e para</t>
  </si>
  <si>
    <t>Prodhim ne proçes</t>
  </si>
  <si>
    <t>Produkte te gatshme</t>
  </si>
  <si>
    <t>Mallra per rishitje</t>
  </si>
  <si>
    <t>(v)</t>
  </si>
  <si>
    <t>5</t>
  </si>
  <si>
    <t>AKTIVET BIOLOGJIKE AFATSHKURTRA</t>
  </si>
  <si>
    <t>6</t>
  </si>
  <si>
    <t>AKTIVET AFATSHKURTRA TE MBAJTURA PER SHITJE</t>
  </si>
  <si>
    <t>TOTALI I AKTIVEVE  AFATSHKURTRA   (I)</t>
  </si>
  <si>
    <t>II</t>
  </si>
  <si>
    <t>AKTIVET  AFATGJATA</t>
  </si>
  <si>
    <t>AKTIVE AFATGJATA MATERIALE</t>
  </si>
  <si>
    <t>Toka</t>
  </si>
  <si>
    <t>Ndertesa</t>
  </si>
  <si>
    <t>AKTIVET BIOLOGJIKE AFATGJATA</t>
  </si>
  <si>
    <t>AKTIVET AFATGJATA JOMATERIALE</t>
  </si>
  <si>
    <t>Shpenzimet e zhvillimit</t>
  </si>
  <si>
    <t>Aktive te tjera afatgjata jomateriale</t>
  </si>
  <si>
    <t>KAPITALI AKSIONAR I PAPAGUAR</t>
  </si>
  <si>
    <t>AKTIVE TE TJERA AFATGJATA</t>
  </si>
  <si>
    <t>TOTALI I AKTIVEVE  AFATGJATA   (II)</t>
  </si>
  <si>
    <t>TOTALI I AKTIVEVE   ( I + II )</t>
  </si>
  <si>
    <t>LLOGARI JASHTE BILANCIT</t>
  </si>
  <si>
    <t>DETYRIMET  DHE  KAPITALI</t>
  </si>
  <si>
    <t>DETYRIMET</t>
  </si>
  <si>
    <t>DETYRIMET  AFATSHKURTRA</t>
  </si>
  <si>
    <t>HUAMARRJET</t>
  </si>
  <si>
    <t>HUATE DHE PARAPAGIMET</t>
  </si>
  <si>
    <t>Te pagueshme ndaj furnitoreve</t>
  </si>
  <si>
    <t>Te pagueshme ndaj punonjesve</t>
  </si>
  <si>
    <t>GRANDET DHE TE ARDHURAT E SHTYRA</t>
  </si>
  <si>
    <t>PROVIZIONET AFATSHKURTRA</t>
  </si>
  <si>
    <t>TOTALI I DETYRIMEVE  AFATSHKURTRA   (I)</t>
  </si>
  <si>
    <t>DETYRIMET  AFATGJATA</t>
  </si>
  <si>
    <t>HUATE AFATGJATA</t>
  </si>
  <si>
    <t>Hua, bono dhe detyrime nga qiraja financiare</t>
  </si>
  <si>
    <t>TOTALI I DETYRIMEVE  AFATGJATA  (II)</t>
  </si>
  <si>
    <t>TOTALI I DETYRIMEVE ( I + II )</t>
  </si>
  <si>
    <t>K A P I T A L I</t>
  </si>
  <si>
    <t>Kapitali aksionar</t>
  </si>
  <si>
    <t>Primi i aksionit</t>
  </si>
  <si>
    <t>Fitimet e pashperndara</t>
  </si>
  <si>
    <t>Fitimi (Humbja) e vitit financiar</t>
  </si>
  <si>
    <t>TOTALI I KAPITALIT   ( III )</t>
  </si>
  <si>
    <t>TOTALI I DETYRIMEVE DHE KAPITALIT (I+II+III)</t>
  </si>
  <si>
    <t>Kliente per Mallra, Produkte dhe Sherbime</t>
  </si>
  <si>
    <t>Debitore, Kreditore te Tjere</t>
  </si>
  <si>
    <t>Tatimi mbi Fitimin</t>
  </si>
  <si>
    <t>TVSH</t>
  </si>
  <si>
    <t>Te drejta dhe Detyrimi ndaj ortakeve</t>
  </si>
  <si>
    <t>Parapagesa per Furnizime</t>
  </si>
  <si>
    <t>Makineri dhe Pajisje</t>
  </si>
  <si>
    <t>Overdrafte Bankare</t>
  </si>
  <si>
    <t>Huamarrje afatshkurtra</t>
  </si>
  <si>
    <t>PASQYRA E TE ARDHURAVE DHE SHPENZIMEVE</t>
  </si>
  <si>
    <t>Shitjet neto</t>
  </si>
  <si>
    <t xml:space="preserve">Te ardhurat dhe shpenzimet financiare </t>
  </si>
  <si>
    <t>FITIM/HUMBJA PARA TATIMIT</t>
  </si>
  <si>
    <t>Shpenzimet e tatim fitimit</t>
  </si>
  <si>
    <t>FITIM/HUMBJA NETO E VITIT FINANCIAR</t>
  </si>
  <si>
    <t>Klasifikimi i shpenzimeve sipas natyres</t>
  </si>
  <si>
    <t>Pershkrimi i Elementeve</t>
  </si>
  <si>
    <t>-</t>
  </si>
  <si>
    <t>Totali i te Ardhurave dhe Shpenzimeve Financiare</t>
  </si>
  <si>
    <t>Klasifikimi i shpenzimeve sipas Funksioneve</t>
  </si>
  <si>
    <t>Te ardhura te tjera nga Veprimtarite e Shfrytezimit</t>
  </si>
  <si>
    <t>PASQYRA E FLUKSIT MONETAR</t>
  </si>
  <si>
    <t>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</si>
  <si>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</si>
  <si>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</si>
  <si>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</si>
  <si>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</si>
  <si>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</si>
  <si>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</si>
  <si>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</si>
  <si>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</si>
  <si>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</si>
  <si>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</si>
  <si>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</si>
  <si>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</si>
  <si>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</si>
  <si>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</si>
  <si>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</si>
  <si>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</si>
  <si>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MM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</si>
  <si>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</si>
  <si>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</si>
  <si>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</si>
  <si>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Fluksi monetar nga veprimtarite investuese</t>
  </si>
  <si>
    <t>Blera e njesise se kontrolluar xminus parate e arketuara</t>
  </si>
  <si>
    <t>Kapitali aksionar që i përket aksionerëve të shoqërisë mëmë</t>
  </si>
  <si>
    <t>Aksionet e thesarit</t>
  </si>
  <si>
    <t>Rezerva statusore dhe ligjore</t>
  </si>
  <si>
    <t>Rezerva të konvertimit të monedhave të huaja</t>
  </si>
  <si>
    <t>Fitimi i Pashpërndarë</t>
  </si>
  <si>
    <t>Totali</t>
  </si>
  <si>
    <t>Zotërimet e aksionerëve të pakicës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</si>
  <si>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</si>
  <si>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</si>
  <si>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</si>
  <si>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</si>
  <si>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Dividendët e paguar</t>
  </si>
  <si>
    <t>Transferime në rezervën e detyrueshme statutore</t>
  </si>
  <si>
    <t>Emetim i kapitalit aksionar</t>
  </si>
  <si>
    <t>(  Ne zbarim te Standartit Kombetar te Kontabilitetit Nr.2 dhe 15</t>
  </si>
  <si>
    <t>AGROTAL 2 Sh.p.k</t>
  </si>
  <si>
    <t>K92202030O</t>
  </si>
  <si>
    <t>Rruga: Pjeter Bogdani, Gog 2-6 kate,Kati2</t>
  </si>
  <si>
    <t>Detyrime Tatimore</t>
  </si>
  <si>
    <t>Te tjera Huamarrje</t>
  </si>
  <si>
    <t>Kapitali i Pronarit</t>
  </si>
  <si>
    <t>Terheqjet e pronarit</t>
  </si>
  <si>
    <t>I.</t>
  </si>
  <si>
    <t>TE ARDHURAT</t>
  </si>
  <si>
    <t>II.</t>
  </si>
  <si>
    <t>SHPENZIMET</t>
  </si>
  <si>
    <t>1=a+b+c</t>
  </si>
  <si>
    <t>a</t>
  </si>
  <si>
    <t>b</t>
  </si>
  <si>
    <t>c</t>
  </si>
  <si>
    <t>Shpenzimet e Personelit</t>
  </si>
  <si>
    <t>Pagat</t>
  </si>
  <si>
    <t>Siguaracionet</t>
  </si>
  <si>
    <t>2=a+b</t>
  </si>
  <si>
    <t>Amortizimi i Aktiveve Afatgjata</t>
  </si>
  <si>
    <t>Te tjera</t>
  </si>
  <si>
    <t>Shpenzimet Financiare</t>
  </si>
  <si>
    <t>A=(I)-(II)</t>
  </si>
  <si>
    <t>B</t>
  </si>
  <si>
    <t>A</t>
  </si>
  <si>
    <t>B=(A)-(6)</t>
  </si>
  <si>
    <t>Ndryshimet ne Inventarin e produkteve te gatshme dhe Punws ne Proces</t>
  </si>
  <si>
    <t>Puna e kryer nga Njesite Ekonomike raportuese per qellimet e veta dhe e kapitalizuar</t>
  </si>
  <si>
    <t>Mallrat Lendet e Para dhe sherbimet</t>
  </si>
  <si>
    <t>Shpenzimet e tjera nga Veprimtarit e shfrytezimit</t>
  </si>
  <si>
    <t>Shpenzimet e personelit</t>
  </si>
  <si>
    <t>Shpenzimet pwr Sigurimet Shoqerore</t>
  </si>
  <si>
    <t>Shpenzime pwe pensionet</t>
  </si>
  <si>
    <t>Amortizimi</t>
  </si>
  <si>
    <t>Fitimi dhe Humbja nga Veprimtarite e Shfrytezimit</t>
  </si>
  <si>
    <t>a) Te ardhurat dhe shpenzimet nga interesat</t>
  </si>
  <si>
    <t>b) Fitim/humbjet nga kursi i kembimit</t>
  </si>
  <si>
    <t xml:space="preserve">c) Te ardhurat dhe shpenzimet te tjera financiare </t>
  </si>
  <si>
    <t>C</t>
  </si>
  <si>
    <t>Eksporte</t>
  </si>
  <si>
    <t>Importe</t>
  </si>
  <si>
    <t>Projektimi, Ndertimi, venia ne shfrytezim dhe administrim</t>
  </si>
  <si>
    <t xml:space="preserve">mirembajtje masive te ullirit dhe tregetimin e Ullirit, </t>
  </si>
  <si>
    <t xml:space="preserve">sipas kontrates se koncensionit per kultivimin e ullirit, lidhur </t>
  </si>
  <si>
    <t>me autoritetin Kontraktues</t>
  </si>
  <si>
    <t>Punime, Sherbim Montimi</t>
  </si>
  <si>
    <t>Azhornimi i Parcelave</t>
  </si>
  <si>
    <t>Sigurimi i Garancise se Ofertes nga Sigal Sh.a</t>
  </si>
  <si>
    <t>Studimi i Fiziilitetit</t>
  </si>
  <si>
    <t>Hartimi i Planimetrive per Parcelat</t>
  </si>
  <si>
    <t>Punime Topografike/ Studime Topografike</t>
  </si>
  <si>
    <t>Shpenzime Publikimi ne Organet Nderkombetare</t>
  </si>
  <si>
    <t>Punime Hartash Grafike</t>
  </si>
  <si>
    <t>Shpenzime Kancelarie</t>
  </si>
  <si>
    <t>Shpenzime Noteriale dhe Ligjore</t>
  </si>
  <si>
    <t>Sherbime bankare</t>
  </si>
  <si>
    <t>Taksa dhe tarifa vendore</t>
  </si>
  <si>
    <t>Shpenzimet për mallrat e prodhuar</t>
  </si>
  <si>
    <t>Shpenzimet për materiale</t>
  </si>
  <si>
    <t>Inventar në Celje</t>
  </si>
  <si>
    <t>Inventar në fund të vitit</t>
  </si>
  <si>
    <t>Blerja e aktiveve afatgjata materiale/jomateriale</t>
  </si>
  <si>
    <t>Aktive Afatgjata ne Proces</t>
  </si>
  <si>
    <t>Kompania:  "Agrotal 2" Sh.p.k</t>
  </si>
  <si>
    <r>
      <rPr>
        <b/>
        <sz val="11"/>
        <rFont val="Times New Roman"/>
        <family val="1"/>
      </rPr>
      <t>NIPT:</t>
    </r>
    <r>
      <rPr>
        <sz val="11"/>
        <rFont val="Times New Roman"/>
        <family val="1"/>
      </rPr>
      <t xml:space="preserve">          K92202030O</t>
    </r>
  </si>
  <si>
    <t xml:space="preserve">PASQYRA E BILANCIT </t>
  </si>
  <si>
    <r>
      <rPr>
        <b/>
        <sz val="12"/>
        <rFont val="Times New Roman"/>
        <family val="1"/>
      </rPr>
      <t>NIPT:</t>
    </r>
    <r>
      <rPr>
        <sz val="12"/>
        <rFont val="Times New Roman"/>
        <family val="1"/>
      </rPr>
      <t xml:space="preserve">          K92202030O</t>
    </r>
  </si>
  <si>
    <t>Parapagime te Arketuara</t>
  </si>
  <si>
    <t>Arka, Banka</t>
  </si>
  <si>
    <t>METODA INDIREKTE</t>
  </si>
  <si>
    <t>I. Fluksi monetar nga veprimtaritë e shfrytezimit</t>
  </si>
  <si>
    <t>Fitimi para tatimit</t>
  </si>
  <si>
    <t>Rregullime për:</t>
  </si>
  <si>
    <t>Amortizime dhe zhvlerësime</t>
  </si>
  <si>
    <t>Humbje nga Kembime Valutore</t>
  </si>
  <si>
    <t>Te ardhura nga Investimet</t>
  </si>
  <si>
    <t>Shpenzime nga interesat</t>
  </si>
  <si>
    <t xml:space="preserve">(Rritje) pakësim në tepricën e kërkesave të arkëtueshme </t>
  </si>
  <si>
    <t xml:space="preserve">(Rritje) pakësim në tepricën e inventarit </t>
  </si>
  <si>
    <t>MM te perfituarara nga aktivitetet</t>
  </si>
  <si>
    <t>Interesi i Paguar</t>
  </si>
  <si>
    <t xml:space="preserve">Tatim fitimi i parapaguar,TVSH </t>
  </si>
  <si>
    <t>Fluksi neto monetar nga veprimtaritë e shfrytëzimit</t>
  </si>
  <si>
    <t>II. Fluksi monetar nga veprimtaritë e investimit</t>
  </si>
  <si>
    <t>Blerja e aksioneve në shoqëri të kontrolluara</t>
  </si>
  <si>
    <t>Blerja e aktiveve afatgjata materiale</t>
  </si>
  <si>
    <t>Te ardhura nga shitja e pajisjeve</t>
  </si>
  <si>
    <t>Interesi i arkëtuar</t>
  </si>
  <si>
    <t>Dividente te Arketuar</t>
  </si>
  <si>
    <t>Fluksi neto monetar nga veprimtaritë e investimit</t>
  </si>
  <si>
    <t>III. Fluksi monetar nga veprimtaritë e financimit</t>
  </si>
  <si>
    <t>Emetimi i kapitalit aksioner</t>
  </si>
  <si>
    <t>Pagesa e detyrimeve te qerase financiare</t>
  </si>
  <si>
    <t>Fluksi neto monetar nga veprimtaritë e financimit</t>
  </si>
  <si>
    <t xml:space="preserve"> Rritja (pakësimi) neto i mjeteve monetare</t>
  </si>
  <si>
    <t>Mjetet monetare në fillim të periudhës</t>
  </si>
  <si>
    <t>Mjetet monetare në fund të periudhës</t>
  </si>
  <si>
    <t>Financime ortaku</t>
  </si>
  <si>
    <t>Kompania:</t>
  </si>
  <si>
    <t>"Agrotal 2" Sh.p.k</t>
  </si>
  <si>
    <t>NIPT:</t>
  </si>
  <si>
    <t>Shenime Shpjeguese</t>
  </si>
  <si>
    <t>Aktivitetet e Realizuara nga "Agrotal 2" Sh.p.k</t>
  </si>
  <si>
    <t>Vlera</t>
  </si>
  <si>
    <t xml:space="preserve">Totali </t>
  </si>
  <si>
    <t>Shenim 1:</t>
  </si>
  <si>
    <t>Shp karburanti</t>
  </si>
  <si>
    <t xml:space="preserve">Shp. Qera </t>
  </si>
  <si>
    <t>Shp. Taksa rregjistrimi</t>
  </si>
  <si>
    <t>Shp. Paga personeli</t>
  </si>
  <si>
    <t>Shp. Sig shoq shendetsore</t>
  </si>
  <si>
    <t>Nr.</t>
  </si>
  <si>
    <t>PERSHKRIMI</t>
  </si>
  <si>
    <t>SHUMA</t>
  </si>
  <si>
    <t>PROGRESIVI</t>
  </si>
  <si>
    <t>ALL</t>
  </si>
  <si>
    <t>EUR</t>
  </si>
  <si>
    <t>Global Servis Sh.p.k.</t>
  </si>
  <si>
    <t>PASQYRA ANALITIKE E FURNITOREVE</t>
  </si>
  <si>
    <t>Bashkia Tirane</t>
  </si>
  <si>
    <t>Muaji</t>
  </si>
  <si>
    <t>Shitje brenda vendit</t>
  </si>
  <si>
    <t xml:space="preserve">Tvsh </t>
  </si>
  <si>
    <t>Blerje te perjashtuara</t>
  </si>
  <si>
    <t>Blerje nga fermere vendas</t>
  </si>
  <si>
    <t>Blerje brenda vendit</t>
  </si>
  <si>
    <t>Vl.tatueshme</t>
  </si>
  <si>
    <t>Tvsh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</si>
  <si>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</si>
  <si>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</si>
  <si>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</si>
  <si>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</si>
  <si>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</si>
  <si>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</si>
  <si>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</si>
  <si>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</si>
  <si>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</si>
  <si>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</si>
  <si>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</si>
  <si>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</si>
  <si>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</si>
  <si>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Magazina mobilje orendi dhe Pajisje Informatike</t>
  </si>
  <si>
    <t>Kodi I Artikullit</t>
  </si>
  <si>
    <t>Pershkrimi I Artikullit</t>
  </si>
  <si>
    <t>Njesi Matese</t>
  </si>
  <si>
    <t>Sasia</t>
  </si>
  <si>
    <t>Cmimi Mesatar</t>
  </si>
  <si>
    <t>Vlera ne Kontabilitet</t>
  </si>
  <si>
    <t>COP</t>
  </si>
  <si>
    <t>Totali I Magazines (LEK)</t>
  </si>
  <si>
    <t>Pozicioni më 31 dhjetor 2010</t>
  </si>
  <si>
    <t>A001</t>
  </si>
  <si>
    <t>A002</t>
  </si>
  <si>
    <t>A003</t>
  </si>
  <si>
    <t>A004</t>
  </si>
  <si>
    <t>A005</t>
  </si>
  <si>
    <t>A006</t>
  </si>
  <si>
    <t>A007</t>
  </si>
  <si>
    <t>A008</t>
  </si>
  <si>
    <t>Laptop Sanu Vaio VGBZ11MNES2</t>
  </si>
  <si>
    <t>Laptop Sany Vaio VGNFW11LFR5</t>
  </si>
  <si>
    <t>Laptop Sony Vaio VGNBZ12VN.NL3</t>
  </si>
  <si>
    <t>Acer Computer Verton M265 CMR.1CS2</t>
  </si>
  <si>
    <t>Computer HP Pavlon Elite A6309 BE KQ43</t>
  </si>
  <si>
    <t>Kondicionere GWHN 24 BTU</t>
  </si>
  <si>
    <t>Kondicionere Split GWHN 00724 BTU</t>
  </si>
  <si>
    <t>Ekspres Kafeje</t>
  </si>
  <si>
    <t>Viti 2011</t>
  </si>
  <si>
    <t>Punime Toke</t>
  </si>
  <si>
    <t>Gjoba dhe penalitete</t>
  </si>
  <si>
    <t xml:space="preserve">TOTALI </t>
  </si>
  <si>
    <t>Rritje (pakësim) në tepricën e det.për t'u pag. nga aktiviteti</t>
  </si>
  <si>
    <t>Pasqyra e Ndryshimeve ne Kapital</t>
  </si>
  <si>
    <t>Paga Bruto</t>
  </si>
  <si>
    <t>Paga mbi te cilen llog.kontributet</t>
  </si>
  <si>
    <t>Kontribute Punedhenes</t>
  </si>
  <si>
    <t>Kontribute Punemarres</t>
  </si>
  <si>
    <t>Kontribute shtese</t>
  </si>
  <si>
    <t>Kontribute per sig shoq</t>
  </si>
  <si>
    <t>Kontrib.sig.shend</t>
  </si>
  <si>
    <t>Kontribute gjithesej</t>
  </si>
  <si>
    <t>Paga mbi te cilen llog TAP</t>
  </si>
  <si>
    <t>TAP</t>
  </si>
  <si>
    <t>Totali sig.shoq</t>
  </si>
  <si>
    <t>Nr Rend.</t>
  </si>
  <si>
    <t>Njesi</t>
  </si>
  <si>
    <t>Sasi</t>
  </si>
  <si>
    <t>Paisje Kompjuterike</t>
  </si>
  <si>
    <t>Totali Paisje Kompjuterike</t>
  </si>
  <si>
    <t>Grupet e aktiveve</t>
  </si>
  <si>
    <t xml:space="preserve">Shtesa </t>
  </si>
  <si>
    <t>Pakesime</t>
  </si>
  <si>
    <t>Pakesime amortizimi per mjetet e shitura</t>
  </si>
  <si>
    <t>Amortizimi Tatim</t>
  </si>
  <si>
    <t>Pajisje informative</t>
  </si>
  <si>
    <t>Aktive Afatgjata Materiale</t>
  </si>
  <si>
    <t>Inventar Assete</t>
  </si>
  <si>
    <t>31.03.2014</t>
  </si>
  <si>
    <t>01.01.2013</t>
  </si>
  <si>
    <t>31.12.2013</t>
  </si>
  <si>
    <t>Periudha 01/01/2013- 31/12/2013</t>
  </si>
  <si>
    <t>VITI 2013</t>
  </si>
  <si>
    <t>VITI 2012</t>
  </si>
  <si>
    <t>TVSH per t'u rimbursuar</t>
  </si>
  <si>
    <t>Periudha 01/01/2013 - 31/12/2013</t>
  </si>
  <si>
    <t>Shpenzime lidhje energjie</t>
  </si>
  <si>
    <t>Shp. Mat elektrike + transf.</t>
  </si>
  <si>
    <t>Zeri Shpenzime te Zhvillimit</t>
  </si>
  <si>
    <r>
      <t xml:space="preserve">Shenim: </t>
    </r>
    <r>
      <rPr>
        <sz val="12"/>
        <color indexed="8"/>
        <rFont val="Times New Roman"/>
        <family val="1"/>
      </rPr>
      <t>Jane te perfshira Shpenzimet e Tenderit Koncesionar te realizuar nga Koncesionari "Agrotal 1" sha, fitues i tenderit per kultivimin e masivit prej 1000 ha me ullinj ne baze te Kontrates Koncesionare e kaluar me ligjin Nr. 10082 date 23.02.2009. Ne baze te ligjit koncesionar shoqeria "Agrotal 1"sha eshte aksionare 100% e shoqerise "Agrotal 2" shpk, e krijuar me date 02.10.2009 ne baze te kontrates koncesionare. Te gjitha keto shpenzime do te riklasifikohen ne momentin kur shoqeria koncesionare "Agrotal 2" shpk do te filloje ekzekutimin e projektit ne lidhje me "Projekdtim, ndertim, shfrytezim masivit te ullirit".</t>
    </r>
  </si>
  <si>
    <t>Projekti nuk ka filluar ende pasi akoma nuk eshte finalizuar marrja ne dorezim e tokes nga Autoriteti Kontraktues (Ministria e Bujqesise)</t>
  </si>
  <si>
    <t>Diff kursi nga rivlersimi</t>
  </si>
  <si>
    <t>ALL @ 140.2</t>
  </si>
  <si>
    <t>Distribrands shpk</t>
  </si>
  <si>
    <t>Viti 2012</t>
  </si>
  <si>
    <t>Viti 2013</t>
  </si>
  <si>
    <t>Pasqyre permbledhese per shitjet-blerjet ne vitin  2013</t>
  </si>
  <si>
    <t>Tvsh kreditore e trasheguar nga v.2012</t>
  </si>
  <si>
    <t>TVSH e mbartur 2013</t>
  </si>
  <si>
    <t>Kerkese per rimbursim</t>
  </si>
  <si>
    <t>Pasqyre permbledhese Sigurimeve per vitin  2013</t>
  </si>
  <si>
    <t>Gjendje 01.01.2013</t>
  </si>
  <si>
    <t>Gjendje 31.12.2013</t>
  </si>
  <si>
    <t>Amortizime 01.01.2013</t>
  </si>
  <si>
    <t>Vlera e mbetur 01.01.2013</t>
  </si>
  <si>
    <t>Amortizimi vitit 2013</t>
  </si>
  <si>
    <t>Vlera e mbetur 31.12.2013</t>
  </si>
  <si>
    <t>Amortizimi  Acc 31.12.2013</t>
  </si>
  <si>
    <t>Pozicioni më 31 dhjetor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</si>
</sst>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color indexed="57"/>
      <name val="Arial Narrow"/>
      <family val="2"/>
    </font>
    <font>
      <sz val="10"/>
      <color indexed="57"/>
      <name val="Arial"/>
      <family val="2"/>
    </font>
    <font>
      <b/>
      <sz val="26"/>
      <color indexed="57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u val="single"/>
      <sz val="12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12"/>
      <color indexed="8"/>
      <name val="Times"/>
      <family val="1"/>
    </font>
    <font>
      <b/>
      <i/>
      <sz val="12"/>
      <color indexed="8"/>
      <name val="Times"/>
      <family val="1"/>
    </font>
    <font>
      <b/>
      <u val="single"/>
      <sz val="11"/>
      <name val="Times"/>
      <family val="1"/>
    </font>
    <font>
      <sz val="11"/>
      <name val="Times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Bodoni MT"/>
      <family val="1"/>
    </font>
    <font>
      <sz val="10"/>
      <color indexed="8"/>
      <name val="Bodoni MT"/>
      <family val="1"/>
    </font>
    <font>
      <b/>
      <sz val="10"/>
      <name val="Bodoni MT"/>
      <family val="1"/>
    </font>
    <font>
      <b/>
      <sz val="10"/>
      <color indexed="8"/>
      <name val="Bodoni MT"/>
      <family val="1"/>
    </font>
    <font>
      <sz val="10"/>
      <name val="Bodoni MT"/>
      <family val="1"/>
    </font>
    <font>
      <b/>
      <i/>
      <sz val="10"/>
      <color indexed="8"/>
      <name val="Bodoni MT"/>
      <family val="1"/>
    </font>
    <font>
      <b/>
      <u val="singleAccounting"/>
      <sz val="10"/>
      <color indexed="8"/>
      <name val="Bodoni MT"/>
      <family val="1"/>
    </font>
    <font>
      <b/>
      <u val="singleAccounting"/>
      <sz val="10"/>
      <color indexed="10"/>
      <name val="Bodoni MT"/>
      <family val="1"/>
    </font>
    <font>
      <sz val="9"/>
      <color indexed="8"/>
      <name val="Bodoni MT"/>
      <family val="1"/>
    </font>
    <font>
      <b/>
      <sz val="9"/>
      <name val="Bodoni MT"/>
      <family val="1"/>
    </font>
    <font>
      <b/>
      <i/>
      <u val="single"/>
      <sz val="9"/>
      <name val="Bodoni MT"/>
      <family val="1"/>
    </font>
    <font>
      <b/>
      <sz val="12"/>
      <color indexed="8"/>
      <name val="Bodoni MT"/>
      <family val="1"/>
    </font>
    <font>
      <b/>
      <u val="singleAccounting"/>
      <sz val="9"/>
      <name val="Bodoni MT"/>
      <family val="1"/>
    </font>
    <font>
      <sz val="9"/>
      <name val="Bodoni MT"/>
      <family val="1"/>
    </font>
    <font>
      <b/>
      <sz val="9"/>
      <color indexed="10"/>
      <name val="Bodoni MT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9"/>
      <color indexed="10"/>
      <name val="Bodoni MT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u val="singleAccounting"/>
      <sz val="8"/>
      <name val="Calibri"/>
      <family val="2"/>
    </font>
    <font>
      <b/>
      <i/>
      <u val="single"/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 style="hair"/>
    </border>
    <border>
      <left/>
      <right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double"/>
      <right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double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hair"/>
      <top style="medium"/>
      <bottom style="hair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1" fillId="32" borderId="7" applyNumberFormat="0" applyFont="0" applyAlignment="0" applyProtection="0"/>
    <xf numFmtId="0" fontId="90" fillId="27" borderId="8" applyNumberFormat="0" applyAlignment="0" applyProtection="0"/>
    <xf numFmtId="9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0" fontId="42" fillId="0" borderId="0" xfId="0" applyFont="1" applyAlignment="1">
      <alignment horizontal="left" vertical="center"/>
    </xf>
    <xf numFmtId="0" fontId="14" fillId="33" borderId="21" xfId="0" applyFont="1" applyFill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33" borderId="21" xfId="0" applyFont="1" applyFill="1" applyBorder="1" applyAlignment="1">
      <alignment/>
    </xf>
    <xf numFmtId="0" fontId="42" fillId="0" borderId="0" xfId="0" applyFont="1" applyFill="1" applyAlignment="1">
      <alignment/>
    </xf>
    <xf numFmtId="0" fontId="14" fillId="0" borderId="21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43" fontId="44" fillId="33" borderId="25" xfId="42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wrapText="1"/>
    </xf>
    <xf numFmtId="0" fontId="44" fillId="33" borderId="27" xfId="0" applyFont="1" applyFill="1" applyBorder="1" applyAlignment="1">
      <alignment horizontal="center" vertical="center" wrapText="1"/>
    </xf>
    <xf numFmtId="43" fontId="44" fillId="33" borderId="27" xfId="42" applyFont="1" applyFill="1" applyBorder="1" applyAlignment="1">
      <alignment horizontal="center" vertical="center" wrapText="1"/>
    </xf>
    <xf numFmtId="43" fontId="44" fillId="33" borderId="28" xfId="42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43" fontId="43" fillId="0" borderId="29" xfId="42" applyFont="1" applyBorder="1" applyAlignment="1">
      <alignment/>
    </xf>
    <xf numFmtId="43" fontId="43" fillId="0" borderId="30" xfId="42" applyFont="1" applyBorder="1" applyAlignment="1">
      <alignment/>
    </xf>
    <xf numFmtId="0" fontId="43" fillId="0" borderId="21" xfId="0" applyFont="1" applyBorder="1" applyAlignment="1">
      <alignment wrapText="1"/>
    </xf>
    <xf numFmtId="0" fontId="44" fillId="33" borderId="21" xfId="0" applyFont="1" applyFill="1" applyBorder="1" applyAlignment="1">
      <alignment wrapText="1"/>
    </xf>
    <xf numFmtId="0" fontId="0" fillId="0" borderId="0" xfId="0" applyFont="1" applyAlignment="1">
      <alignment/>
    </xf>
    <xf numFmtId="43" fontId="45" fillId="33" borderId="31" xfId="42" applyFont="1" applyFill="1" applyBorder="1" applyAlignment="1">
      <alignment horizontal="center" vertical="center"/>
    </xf>
    <xf numFmtId="43" fontId="46" fillId="0" borderId="32" xfId="42" applyFont="1" applyFill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9" xfId="0" applyFont="1" applyBorder="1" applyAlignment="1">
      <alignment/>
    </xf>
    <xf numFmtId="43" fontId="1" fillId="0" borderId="32" xfId="42" applyFont="1" applyFill="1" applyBorder="1" applyAlignment="1">
      <alignment horizontal="right"/>
    </xf>
    <xf numFmtId="43" fontId="40" fillId="0" borderId="32" xfId="42" applyFont="1" applyFill="1" applyBorder="1" applyAlignment="1">
      <alignment horizontal="right"/>
    </xf>
    <xf numFmtId="43" fontId="1" fillId="0" borderId="32" xfId="42" applyFont="1" applyFill="1" applyBorder="1" applyAlignment="1">
      <alignment/>
    </xf>
    <xf numFmtId="0" fontId="12" fillId="0" borderId="29" xfId="0" applyFont="1" applyBorder="1" applyAlignment="1">
      <alignment horizontal="left" vertical="center"/>
    </xf>
    <xf numFmtId="0" fontId="12" fillId="0" borderId="33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9" fillId="34" borderId="29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12" fillId="0" borderId="34" xfId="0" applyFont="1" applyBorder="1" applyAlignment="1">
      <alignment/>
    </xf>
    <xf numFmtId="43" fontId="46" fillId="0" borderId="35" xfId="42" applyFont="1" applyFill="1" applyBorder="1" applyAlignment="1">
      <alignment horizontal="right"/>
    </xf>
    <xf numFmtId="43" fontId="46" fillId="0" borderId="0" xfId="42" applyFont="1" applyFill="1" applyAlignment="1">
      <alignment horizontal="right"/>
    </xf>
    <xf numFmtId="43" fontId="47" fillId="0" borderId="0" xfId="42" applyFont="1" applyFill="1" applyAlignment="1">
      <alignment horizontal="right"/>
    </xf>
    <xf numFmtId="43" fontId="12" fillId="0" borderId="0" xfId="0" applyNumberFormat="1" applyFont="1" applyAlignment="1">
      <alignment/>
    </xf>
    <xf numFmtId="0" fontId="9" fillId="0" borderId="29" xfId="0" applyFont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33" borderId="29" xfId="0" applyFont="1" applyFill="1" applyBorder="1" applyAlignment="1">
      <alignment horizontal="center"/>
    </xf>
    <xf numFmtId="43" fontId="0" fillId="0" borderId="0" xfId="0" applyNumberFormat="1" applyFont="1" applyAlignment="1">
      <alignment/>
    </xf>
    <xf numFmtId="0" fontId="9" fillId="34" borderId="33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3" borderId="36" xfId="0" applyFont="1" applyFill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3" xfId="0" applyFont="1" applyBorder="1" applyAlignment="1">
      <alignment horizontal="left" vertical="center"/>
    </xf>
    <xf numFmtId="0" fontId="12" fillId="0" borderId="33" xfId="0" applyFont="1" applyBorder="1" applyAlignment="1">
      <alignment/>
    </xf>
    <xf numFmtId="0" fontId="12" fillId="0" borderId="37" xfId="0" applyFont="1" applyBorder="1" applyAlignment="1">
      <alignment/>
    </xf>
    <xf numFmtId="0" fontId="9" fillId="34" borderId="21" xfId="0" applyFont="1" applyFill="1" applyBorder="1" applyAlignment="1">
      <alignment horizontal="center"/>
    </xf>
    <xf numFmtId="43" fontId="45" fillId="34" borderId="32" xfId="42" applyFont="1" applyFill="1" applyBorder="1" applyAlignment="1">
      <alignment horizontal="right"/>
    </xf>
    <xf numFmtId="14" fontId="3" fillId="0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0" fillId="33" borderId="3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42" fillId="0" borderId="0" xfId="42" applyFont="1" applyAlignment="1">
      <alignment horizontal="left" vertical="center"/>
    </xf>
    <xf numFmtId="43" fontId="14" fillId="0" borderId="0" xfId="42" applyFont="1" applyAlignment="1">
      <alignment/>
    </xf>
    <xf numFmtId="0" fontId="14" fillId="0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43" fontId="21" fillId="0" borderId="0" xfId="42" applyFont="1" applyAlignment="1">
      <alignment/>
    </xf>
    <xf numFmtId="0" fontId="23" fillId="34" borderId="38" xfId="0" applyFont="1" applyFill="1" applyBorder="1" applyAlignment="1">
      <alignment horizontal="center"/>
    </xf>
    <xf numFmtId="0" fontId="23" fillId="34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3" fillId="34" borderId="32" xfId="0" applyFont="1" applyFill="1" applyBorder="1" applyAlignment="1">
      <alignment horizontal="center"/>
    </xf>
    <xf numFmtId="0" fontId="24" fillId="34" borderId="42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43" fontId="23" fillId="0" borderId="32" xfId="42" applyFont="1" applyFill="1" applyBorder="1" applyAlignment="1">
      <alignment/>
    </xf>
    <xf numFmtId="49" fontId="23" fillId="0" borderId="32" xfId="0" applyNumberFormat="1" applyFont="1" applyFill="1" applyBorder="1" applyAlignment="1">
      <alignment horizontal="center"/>
    </xf>
    <xf numFmtId="0" fontId="23" fillId="0" borderId="42" xfId="0" applyFont="1" applyFill="1" applyBorder="1" applyAlignment="1">
      <alignment/>
    </xf>
    <xf numFmtId="0" fontId="22" fillId="0" borderId="32" xfId="0" applyFont="1" applyFill="1" applyBorder="1" applyAlignment="1">
      <alignment horizontal="center"/>
    </xf>
    <xf numFmtId="0" fontId="22" fillId="0" borderId="42" xfId="0" applyFont="1" applyFill="1" applyBorder="1" applyAlignment="1">
      <alignment/>
    </xf>
    <xf numFmtId="43" fontId="22" fillId="0" borderId="32" xfId="42" applyFont="1" applyFill="1" applyBorder="1" applyAlignment="1">
      <alignment/>
    </xf>
    <xf numFmtId="49" fontId="23" fillId="34" borderId="32" xfId="0" applyNumberFormat="1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22" fillId="34" borderId="42" xfId="0" applyFont="1" applyFill="1" applyBorder="1" applyAlignment="1">
      <alignment horizontal="center"/>
    </xf>
    <xf numFmtId="43" fontId="23" fillId="34" borderId="32" xfId="42" applyFont="1" applyFill="1" applyBorder="1" applyAlignment="1">
      <alignment/>
    </xf>
    <xf numFmtId="43" fontId="21" fillId="0" borderId="0" xfId="0" applyNumberFormat="1" applyFont="1" applyAlignment="1">
      <alignment/>
    </xf>
    <xf numFmtId="0" fontId="24" fillId="0" borderId="42" xfId="0" applyFont="1" applyFill="1" applyBorder="1" applyAlignment="1">
      <alignment horizontal="center"/>
    </xf>
    <xf numFmtId="164" fontId="21" fillId="0" borderId="0" xfId="0" applyNumberFormat="1" applyFont="1" applyAlignment="1">
      <alignment/>
    </xf>
    <xf numFmtId="49" fontId="24" fillId="0" borderId="32" xfId="0" applyNumberFormat="1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0" fontId="23" fillId="0" borderId="42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3" fillId="0" borderId="32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2" xfId="0" applyFont="1" applyFill="1" applyBorder="1" applyAlignment="1">
      <alignment/>
    </xf>
    <xf numFmtId="49" fontId="23" fillId="0" borderId="42" xfId="0" applyNumberFormat="1" applyFont="1" applyFill="1" applyBorder="1" applyAlignment="1">
      <alignment horizontal="left"/>
    </xf>
    <xf numFmtId="0" fontId="23" fillId="34" borderId="32" xfId="0" applyFont="1" applyFill="1" applyBorder="1" applyAlignment="1">
      <alignment/>
    </xf>
    <xf numFmtId="0" fontId="22" fillId="34" borderId="44" xfId="0" applyFont="1" applyFill="1" applyBorder="1" applyAlignment="1">
      <alignment horizontal="center"/>
    </xf>
    <xf numFmtId="0" fontId="24" fillId="0" borderId="32" xfId="0" applyFont="1" applyFill="1" applyBorder="1" applyAlignment="1">
      <alignment/>
    </xf>
    <xf numFmtId="43" fontId="23" fillId="34" borderId="43" xfId="42" applyFont="1" applyFill="1" applyBorder="1" applyAlignment="1">
      <alignment/>
    </xf>
    <xf numFmtId="0" fontId="24" fillId="34" borderId="32" xfId="0" applyFont="1" applyFill="1" applyBorder="1" applyAlignment="1">
      <alignment/>
    </xf>
    <xf numFmtId="43" fontId="23" fillId="34" borderId="45" xfId="42" applyFont="1" applyFill="1" applyBorder="1" applyAlignment="1">
      <alignment/>
    </xf>
    <xf numFmtId="0" fontId="24" fillId="0" borderId="43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2" fillId="0" borderId="47" xfId="0" applyFont="1" applyFill="1" applyBorder="1" applyAlignment="1">
      <alignment/>
    </xf>
    <xf numFmtId="0" fontId="22" fillId="0" borderId="4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24" fillId="0" borderId="46" xfId="0" applyNumberFormat="1" applyFont="1" applyFill="1" applyBorder="1" applyAlignment="1">
      <alignment horizontal="center"/>
    </xf>
    <xf numFmtId="0" fontId="24" fillId="0" borderId="47" xfId="0" applyFont="1" applyFill="1" applyBorder="1" applyAlignment="1">
      <alignment/>
    </xf>
    <xf numFmtId="0" fontId="22" fillId="0" borderId="48" xfId="0" applyFont="1" applyFill="1" applyBorder="1" applyAlignment="1">
      <alignment horizontal="center"/>
    </xf>
    <xf numFmtId="43" fontId="22" fillId="0" borderId="42" xfId="42" applyFont="1" applyFill="1" applyBorder="1" applyAlignment="1">
      <alignment horizontal="center"/>
    </xf>
    <xf numFmtId="43" fontId="22" fillId="0" borderId="44" xfId="42" applyFont="1" applyFill="1" applyBorder="1" applyAlignment="1">
      <alignment horizontal="center"/>
    </xf>
    <xf numFmtId="0" fontId="16" fillId="0" borderId="49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43" fontId="4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50" xfId="0" applyFont="1" applyBorder="1" applyAlignment="1">
      <alignment/>
    </xf>
    <xf numFmtId="0" fontId="28" fillId="0" borderId="29" xfId="0" applyFont="1" applyBorder="1" applyAlignment="1">
      <alignment wrapText="1"/>
    </xf>
    <xf numFmtId="43" fontId="28" fillId="0" borderId="29" xfId="42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29" xfId="0" applyFont="1" applyBorder="1" applyAlignment="1">
      <alignment wrapText="1"/>
    </xf>
    <xf numFmtId="43" fontId="26" fillId="0" borderId="29" xfId="42" applyFont="1" applyBorder="1" applyAlignment="1">
      <alignment/>
    </xf>
    <xf numFmtId="43" fontId="29" fillId="0" borderId="29" xfId="42" applyFont="1" applyBorder="1" applyAlignment="1">
      <alignment/>
    </xf>
    <xf numFmtId="43" fontId="31" fillId="0" borderId="29" xfId="42" applyFont="1" applyBorder="1" applyAlignment="1">
      <alignment/>
    </xf>
    <xf numFmtId="43" fontId="32" fillId="0" borderId="29" xfId="42" applyFont="1" applyBorder="1" applyAlignment="1">
      <alignment/>
    </xf>
    <xf numFmtId="0" fontId="28" fillId="0" borderId="51" xfId="0" applyFont="1" applyBorder="1" applyAlignment="1">
      <alignment/>
    </xf>
    <xf numFmtId="43" fontId="28" fillId="0" borderId="52" xfId="42" applyFont="1" applyBorder="1" applyAlignment="1">
      <alignment wrapText="1"/>
    </xf>
    <xf numFmtId="43" fontId="26" fillId="0" borderId="52" xfId="42" applyFont="1" applyBorder="1" applyAlignment="1">
      <alignment/>
    </xf>
    <xf numFmtId="0" fontId="26" fillId="0" borderId="0" xfId="0" applyFont="1" applyAlignment="1">
      <alignment wrapText="1"/>
    </xf>
    <xf numFmtId="165" fontId="26" fillId="0" borderId="0" xfId="42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165" fontId="29" fillId="0" borderId="0" xfId="42" applyNumberFormat="1" applyFont="1" applyFill="1" applyAlignment="1">
      <alignment horizontal="right"/>
    </xf>
    <xf numFmtId="43" fontId="29" fillId="0" borderId="0" xfId="42" applyFont="1" applyFill="1" applyAlignment="1">
      <alignment horizontal="right"/>
    </xf>
    <xf numFmtId="43" fontId="29" fillId="0" borderId="0" xfId="0" applyNumberFormat="1" applyFont="1" applyAlignment="1">
      <alignment wrapText="1"/>
    </xf>
    <xf numFmtId="0" fontId="41" fillId="0" borderId="0" xfId="0" applyFont="1" applyAlignment="1">
      <alignment/>
    </xf>
    <xf numFmtId="0" fontId="21" fillId="0" borderId="21" xfId="0" applyFont="1" applyBorder="1" applyAlignment="1">
      <alignment/>
    </xf>
    <xf numFmtId="0" fontId="21" fillId="0" borderId="29" xfId="0" applyFont="1" applyBorder="1" applyAlignment="1">
      <alignment/>
    </xf>
    <xf numFmtId="43" fontId="21" fillId="0" borderId="30" xfId="42" applyFont="1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43" fontId="0" fillId="0" borderId="0" xfId="0" applyNumberFormat="1" applyAlignment="1">
      <alignment/>
    </xf>
    <xf numFmtId="43" fontId="1" fillId="0" borderId="0" xfId="42" applyFont="1" applyAlignment="1">
      <alignment/>
    </xf>
    <xf numFmtId="43" fontId="1" fillId="0" borderId="25" xfId="42" applyFont="1" applyBorder="1" applyAlignment="1">
      <alignment/>
    </xf>
    <xf numFmtId="0" fontId="0" fillId="0" borderId="24" xfId="0" applyBorder="1" applyAlignment="1">
      <alignment/>
    </xf>
    <xf numFmtId="43" fontId="1" fillId="0" borderId="24" xfId="42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3" fontId="33" fillId="0" borderId="0" xfId="0" applyNumberFormat="1" applyFont="1" applyAlignment="1">
      <alignment/>
    </xf>
    <xf numFmtId="0" fontId="38" fillId="0" borderId="26" xfId="0" applyFont="1" applyBorder="1" applyAlignment="1">
      <alignment/>
    </xf>
    <xf numFmtId="43" fontId="38" fillId="0" borderId="27" xfId="42" applyFont="1" applyBorder="1" applyAlignment="1">
      <alignment/>
    </xf>
    <xf numFmtId="43" fontId="38" fillId="0" borderId="28" xfId="42" applyFont="1" applyBorder="1" applyAlignment="1">
      <alignment/>
    </xf>
    <xf numFmtId="0" fontId="38" fillId="0" borderId="21" xfId="0" applyFont="1" applyBorder="1" applyAlignment="1">
      <alignment/>
    </xf>
    <xf numFmtId="43" fontId="38" fillId="0" borderId="29" xfId="42" applyFont="1" applyBorder="1" applyAlignment="1">
      <alignment/>
    </xf>
    <xf numFmtId="43" fontId="38" fillId="0" borderId="30" xfId="42" applyFont="1" applyBorder="1" applyAlignment="1">
      <alignment/>
    </xf>
    <xf numFmtId="43" fontId="38" fillId="0" borderId="29" xfId="0" applyNumberFormat="1" applyFont="1" applyBorder="1" applyAlignment="1">
      <alignment/>
    </xf>
    <xf numFmtId="4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43" fontId="1" fillId="0" borderId="0" xfId="42" applyNumberFormat="1" applyFont="1" applyAlignment="1">
      <alignment horizontal="right" wrapText="1"/>
    </xf>
    <xf numFmtId="43" fontId="1" fillId="0" borderId="0" xfId="42" applyFont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9" xfId="0" applyBorder="1" applyAlignment="1">
      <alignment horizontal="left" vertical="center" wrapText="1"/>
    </xf>
    <xf numFmtId="43" fontId="1" fillId="0" borderId="29" xfId="42" applyNumberFormat="1" applyFont="1" applyBorder="1" applyAlignment="1">
      <alignment horizontal="right" wrapText="1"/>
    </xf>
    <xf numFmtId="43" fontId="1" fillId="0" borderId="29" xfId="42" applyFont="1" applyBorder="1" applyAlignment="1">
      <alignment wrapText="1"/>
    </xf>
    <xf numFmtId="43" fontId="1" fillId="0" borderId="30" xfId="42" applyFont="1" applyBorder="1" applyAlignment="1">
      <alignment wrapText="1"/>
    </xf>
    <xf numFmtId="165" fontId="1" fillId="0" borderId="29" xfId="42" applyNumberFormat="1" applyFont="1" applyBorder="1" applyAlignment="1">
      <alignment horizontal="left" wrapText="1"/>
    </xf>
    <xf numFmtId="0" fontId="0" fillId="0" borderId="29" xfId="0" applyBorder="1" applyAlignment="1">
      <alignment horizontal="left" vertical="center"/>
    </xf>
    <xf numFmtId="0" fontId="41" fillId="0" borderId="0" xfId="0" applyFont="1" applyAlignment="1">
      <alignment/>
    </xf>
    <xf numFmtId="0" fontId="18" fillId="0" borderId="0" xfId="0" applyFont="1" applyAlignment="1">
      <alignment horizontal="center"/>
    </xf>
    <xf numFmtId="43" fontId="23" fillId="0" borderId="42" xfId="42" applyFont="1" applyFill="1" applyBorder="1" applyAlignment="1">
      <alignment/>
    </xf>
    <xf numFmtId="43" fontId="23" fillId="34" borderId="42" xfId="42" applyFont="1" applyFill="1" applyBorder="1" applyAlignment="1">
      <alignment/>
    </xf>
    <xf numFmtId="43" fontId="23" fillId="0" borderId="44" xfId="42" applyFont="1" applyFill="1" applyBorder="1" applyAlignment="1">
      <alignment/>
    </xf>
    <xf numFmtId="43" fontId="23" fillId="34" borderId="44" xfId="42" applyFont="1" applyFill="1" applyBorder="1" applyAlignment="1">
      <alignment/>
    </xf>
    <xf numFmtId="0" fontId="22" fillId="0" borderId="40" xfId="0" applyFont="1" applyFill="1" applyBorder="1" applyAlignment="1">
      <alignment horizontal="center"/>
    </xf>
    <xf numFmtId="43" fontId="22" fillId="0" borderId="32" xfId="42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43" fontId="22" fillId="0" borderId="53" xfId="42" applyFont="1" applyFill="1" applyBorder="1" applyAlignment="1">
      <alignment horizontal="center"/>
    </xf>
    <xf numFmtId="0" fontId="22" fillId="34" borderId="32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0" fillId="34" borderId="27" xfId="0" applyFont="1" applyFill="1" applyBorder="1" applyAlignment="1">
      <alignment horizontal="center"/>
    </xf>
    <xf numFmtId="0" fontId="40" fillId="34" borderId="28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4" borderId="29" xfId="0" applyFont="1" applyFill="1" applyBorder="1" applyAlignment="1">
      <alignment horizontal="center"/>
    </xf>
    <xf numFmtId="0" fontId="40" fillId="34" borderId="30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4" xfId="0" applyFill="1" applyBorder="1" applyAlignment="1">
      <alignment/>
    </xf>
    <xf numFmtId="43" fontId="40" fillId="34" borderId="34" xfId="42" applyFont="1" applyFill="1" applyBorder="1" applyAlignment="1">
      <alignment/>
    </xf>
    <xf numFmtId="0" fontId="18" fillId="0" borderId="0" xfId="0" applyFont="1" applyAlignment="1">
      <alignment/>
    </xf>
    <xf numFmtId="43" fontId="28" fillId="0" borderId="54" xfId="42" applyFont="1" applyBorder="1" applyAlignment="1">
      <alignment/>
    </xf>
    <xf numFmtId="43" fontId="26" fillId="0" borderId="54" xfId="42" applyFont="1" applyBorder="1" applyAlignment="1">
      <alignment/>
    </xf>
    <xf numFmtId="43" fontId="29" fillId="0" borderId="54" xfId="42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5" xfId="0" applyFont="1" applyBorder="1" applyAlignment="1">
      <alignment/>
    </xf>
    <xf numFmtId="43" fontId="31" fillId="0" borderId="54" xfId="42" applyFont="1" applyBorder="1" applyAlignment="1">
      <alignment/>
    </xf>
    <xf numFmtId="43" fontId="32" fillId="0" borderId="54" xfId="42" applyFont="1" applyBorder="1" applyAlignment="1">
      <alignment/>
    </xf>
    <xf numFmtId="43" fontId="26" fillId="0" borderId="56" xfId="42" applyFont="1" applyBorder="1" applyAlignment="1">
      <alignment/>
    </xf>
    <xf numFmtId="0" fontId="42" fillId="0" borderId="57" xfId="0" applyFont="1" applyBorder="1" applyAlignment="1">
      <alignment horizontal="left" vertical="center"/>
    </xf>
    <xf numFmtId="0" fontId="17" fillId="33" borderId="57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/>
    </xf>
    <xf numFmtId="0" fontId="42" fillId="0" borderId="57" xfId="0" applyFont="1" applyFill="1" applyBorder="1" applyAlignment="1">
      <alignment horizontal="left" vertical="center"/>
    </xf>
    <xf numFmtId="0" fontId="17" fillId="33" borderId="57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43" fontId="27" fillId="34" borderId="59" xfId="42" applyFont="1" applyFill="1" applyBorder="1" applyAlignment="1">
      <alignment horizontal="center" vertical="center"/>
    </xf>
    <xf numFmtId="43" fontId="27" fillId="34" borderId="60" xfId="42" applyFont="1" applyFill="1" applyBorder="1" applyAlignment="1">
      <alignment horizontal="center" vertical="center"/>
    </xf>
    <xf numFmtId="0" fontId="28" fillId="34" borderId="50" xfId="0" applyFont="1" applyFill="1" applyBorder="1" applyAlignment="1">
      <alignment/>
    </xf>
    <xf numFmtId="0" fontId="30" fillId="34" borderId="29" xfId="0" applyFont="1" applyFill="1" applyBorder="1" applyAlignment="1">
      <alignment wrapText="1"/>
    </xf>
    <xf numFmtId="43" fontId="28" fillId="34" borderId="29" xfId="42" applyFont="1" applyFill="1" applyBorder="1" applyAlignment="1">
      <alignment/>
    </xf>
    <xf numFmtId="43" fontId="28" fillId="34" borderId="54" xfId="42" applyFont="1" applyFill="1" applyBorder="1" applyAlignment="1">
      <alignment/>
    </xf>
    <xf numFmtId="0" fontId="34" fillId="34" borderId="34" xfId="0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43" fontId="34" fillId="34" borderId="34" xfId="42" applyFont="1" applyFill="1" applyBorder="1" applyAlignment="1">
      <alignment/>
    </xf>
    <xf numFmtId="43" fontId="34" fillId="34" borderId="61" xfId="42" applyFont="1" applyFill="1" applyBorder="1" applyAlignment="1">
      <alignment/>
    </xf>
    <xf numFmtId="0" fontId="41" fillId="34" borderId="26" xfId="0" applyFont="1" applyFill="1" applyBorder="1" applyAlignment="1">
      <alignment horizontal="left" vertical="center" wrapText="1"/>
    </xf>
    <xf numFmtId="0" fontId="41" fillId="34" borderId="27" xfId="0" applyFont="1" applyFill="1" applyBorder="1" applyAlignment="1">
      <alignment horizontal="left" vertical="center" wrapText="1"/>
    </xf>
    <xf numFmtId="43" fontId="41" fillId="34" borderId="27" xfId="42" applyNumberFormat="1" applyFont="1" applyFill="1" applyBorder="1" applyAlignment="1">
      <alignment horizontal="right" vertical="center" wrapText="1"/>
    </xf>
    <xf numFmtId="43" fontId="41" fillId="34" borderId="27" xfId="42" applyFont="1" applyFill="1" applyBorder="1" applyAlignment="1">
      <alignment horizontal="center" vertical="center" wrapText="1"/>
    </xf>
    <xf numFmtId="43" fontId="41" fillId="34" borderId="28" xfId="42" applyFont="1" applyFill="1" applyBorder="1" applyAlignment="1">
      <alignment horizontal="center" vertical="center" wrapText="1"/>
    </xf>
    <xf numFmtId="43" fontId="1" fillId="34" borderId="34" xfId="42" applyFont="1" applyFill="1" applyBorder="1" applyAlignment="1">
      <alignment wrapText="1"/>
    </xf>
    <xf numFmtId="43" fontId="40" fillId="34" borderId="61" xfId="42" applyFont="1" applyFill="1" applyBorder="1" applyAlignment="1">
      <alignment wrapText="1"/>
    </xf>
    <xf numFmtId="43" fontId="23" fillId="0" borderId="32" xfId="42" applyFont="1" applyFill="1" applyBorder="1" applyAlignment="1">
      <alignment horizontal="left" vertical="center"/>
    </xf>
    <xf numFmtId="43" fontId="22" fillId="0" borderId="47" xfId="42" applyFont="1" applyFill="1" applyBorder="1" applyAlignment="1">
      <alignment horizontal="center"/>
    </xf>
    <xf numFmtId="43" fontId="22" fillId="0" borderId="42" xfId="0" applyNumberFormat="1" applyFont="1" applyFill="1" applyBorder="1" applyAlignment="1">
      <alignment horizontal="center"/>
    </xf>
    <xf numFmtId="43" fontId="22" fillId="34" borderId="48" xfId="42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43" fontId="23" fillId="34" borderId="45" xfId="0" applyNumberFormat="1" applyFont="1" applyFill="1" applyBorder="1" applyAlignment="1">
      <alignment horizontal="center"/>
    </xf>
    <xf numFmtId="0" fontId="21" fillId="0" borderId="29" xfId="0" applyFont="1" applyBorder="1" applyAlignment="1">
      <alignment/>
    </xf>
    <xf numFmtId="43" fontId="22" fillId="0" borderId="30" xfId="42" applyFont="1" applyBorder="1" applyAlignment="1">
      <alignment/>
    </xf>
    <xf numFmtId="43" fontId="49" fillId="34" borderId="61" xfId="42" applyFont="1" applyFill="1" applyBorder="1" applyAlignment="1">
      <alignment/>
    </xf>
    <xf numFmtId="0" fontId="28" fillId="34" borderId="29" xfId="0" applyFont="1" applyFill="1" applyBorder="1" applyAlignment="1">
      <alignment horizontal="right" wrapText="1"/>
    </xf>
    <xf numFmtId="43" fontId="26" fillId="0" borderId="0" xfId="42" applyFont="1" applyAlignment="1">
      <alignment/>
    </xf>
    <xf numFmtId="0" fontId="50" fillId="0" borderId="0" xfId="0" applyFont="1" applyAlignment="1">
      <alignment/>
    </xf>
    <xf numFmtId="43" fontId="39" fillId="0" borderId="63" xfId="0" applyNumberFormat="1" applyFont="1" applyBorder="1" applyAlignment="1">
      <alignment/>
    </xf>
    <xf numFmtId="0" fontId="50" fillId="0" borderId="64" xfId="0" applyFont="1" applyBorder="1" applyAlignment="1">
      <alignment/>
    </xf>
    <xf numFmtId="0" fontId="33" fillId="0" borderId="65" xfId="0" applyFont="1" applyBorder="1" applyAlignment="1">
      <alignment/>
    </xf>
    <xf numFmtId="0" fontId="34" fillId="34" borderId="34" xfId="0" applyFont="1" applyFill="1" applyBorder="1" applyAlignment="1">
      <alignment vertical="center" wrapText="1"/>
    </xf>
    <xf numFmtId="0" fontId="50" fillId="0" borderId="0" xfId="0" applyFont="1" applyBorder="1" applyAlignment="1">
      <alignment/>
    </xf>
    <xf numFmtId="0" fontId="33" fillId="0" borderId="0" xfId="0" applyFont="1" applyBorder="1" applyAlignment="1">
      <alignment/>
    </xf>
    <xf numFmtId="43" fontId="39" fillId="0" borderId="0" xfId="0" applyNumberFormat="1" applyFont="1" applyBorder="1" applyAlignment="1">
      <alignment/>
    </xf>
    <xf numFmtId="0" fontId="34" fillId="34" borderId="66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43" fontId="34" fillId="0" borderId="0" xfId="42" applyFont="1" applyAlignment="1">
      <alignment/>
    </xf>
    <xf numFmtId="0" fontId="41" fillId="34" borderId="26" xfId="0" applyFont="1" applyFill="1" applyBorder="1" applyAlignment="1">
      <alignment/>
    </xf>
    <xf numFmtId="0" fontId="41" fillId="34" borderId="27" xfId="0" applyFont="1" applyFill="1" applyBorder="1" applyAlignment="1">
      <alignment/>
    </xf>
    <xf numFmtId="43" fontId="41" fillId="34" borderId="28" xfId="42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41" fillId="34" borderId="34" xfId="0" applyFont="1" applyFill="1" applyBorder="1" applyAlignment="1">
      <alignment/>
    </xf>
    <xf numFmtId="43" fontId="41" fillId="34" borderId="61" xfId="42" applyFont="1" applyFill="1" applyBorder="1" applyAlignment="1">
      <alignment/>
    </xf>
    <xf numFmtId="43" fontId="45" fillId="33" borderId="68" xfId="42" applyFont="1" applyFill="1" applyBorder="1" applyAlignment="1">
      <alignment horizontal="center" vertical="center"/>
    </xf>
    <xf numFmtId="43" fontId="46" fillId="0" borderId="69" xfId="42" applyFont="1" applyFill="1" applyBorder="1" applyAlignment="1">
      <alignment horizontal="right"/>
    </xf>
    <xf numFmtId="43" fontId="45" fillId="33" borderId="69" xfId="42" applyFont="1" applyFill="1" applyBorder="1" applyAlignment="1">
      <alignment horizontal="right"/>
    </xf>
    <xf numFmtId="43" fontId="1" fillId="0" borderId="69" xfId="42" applyFont="1" applyFill="1" applyBorder="1" applyAlignment="1">
      <alignment horizontal="right"/>
    </xf>
    <xf numFmtId="43" fontId="1" fillId="0" borderId="69" xfId="42" applyFont="1" applyFill="1" applyBorder="1" applyAlignment="1">
      <alignment/>
    </xf>
    <xf numFmtId="43" fontId="45" fillId="0" borderId="69" xfId="42" applyFont="1" applyFill="1" applyBorder="1" applyAlignment="1">
      <alignment horizontal="right"/>
    </xf>
    <xf numFmtId="43" fontId="46" fillId="33" borderId="69" xfId="42" applyFont="1" applyFill="1" applyBorder="1" applyAlignment="1">
      <alignment horizontal="right"/>
    </xf>
    <xf numFmtId="43" fontId="46" fillId="0" borderId="70" xfId="42" applyFont="1" applyFill="1" applyBorder="1" applyAlignment="1">
      <alignment horizontal="right"/>
    </xf>
    <xf numFmtId="43" fontId="15" fillId="33" borderId="68" xfId="42" applyFont="1" applyFill="1" applyBorder="1" applyAlignment="1">
      <alignment horizontal="center" vertical="center"/>
    </xf>
    <xf numFmtId="43" fontId="14" fillId="0" borderId="69" xfId="42" applyFont="1" applyBorder="1" applyAlignment="1">
      <alignment horizontal="center"/>
    </xf>
    <xf numFmtId="0" fontId="16" fillId="0" borderId="69" xfId="0" applyFont="1" applyBorder="1" applyAlignment="1">
      <alignment vertical="center"/>
    </xf>
    <xf numFmtId="43" fontId="42" fillId="0" borderId="69" xfId="42" applyFont="1" applyBorder="1" applyAlignment="1">
      <alignment horizontal="left" vertical="center"/>
    </xf>
    <xf numFmtId="43" fontId="17" fillId="33" borderId="69" xfId="42" applyFont="1" applyFill="1" applyBorder="1" applyAlignment="1">
      <alignment horizontal="left" vertical="center"/>
    </xf>
    <xf numFmtId="43" fontId="17" fillId="0" borderId="69" xfId="42" applyFont="1" applyFill="1" applyBorder="1" applyAlignment="1">
      <alignment horizontal="left" vertical="center"/>
    </xf>
    <xf numFmtId="43" fontId="16" fillId="0" borderId="69" xfId="42" applyFont="1" applyFill="1" applyBorder="1" applyAlignment="1">
      <alignment horizontal="left" vertical="center"/>
    </xf>
    <xf numFmtId="43" fontId="16" fillId="35" borderId="69" xfId="42" applyFont="1" applyFill="1" applyBorder="1" applyAlignment="1">
      <alignment horizontal="left" vertical="center"/>
    </xf>
    <xf numFmtId="43" fontId="42" fillId="0" borderId="69" xfId="42" applyFont="1" applyFill="1" applyBorder="1" applyAlignment="1">
      <alignment horizontal="left" vertical="center"/>
    </xf>
    <xf numFmtId="43" fontId="17" fillId="33" borderId="69" xfId="42" applyFont="1" applyFill="1" applyBorder="1" applyAlignment="1">
      <alignment horizontal="left" vertical="center"/>
    </xf>
    <xf numFmtId="43" fontId="16" fillId="0" borderId="69" xfId="42" applyFont="1" applyFill="1" applyBorder="1" applyAlignment="1">
      <alignment horizontal="left" vertical="center"/>
    </xf>
    <xf numFmtId="43" fontId="16" fillId="0" borderId="69" xfId="42" applyFont="1" applyBorder="1" applyAlignment="1">
      <alignment horizontal="left" vertical="center"/>
    </xf>
    <xf numFmtId="43" fontId="16" fillId="0" borderId="70" xfId="42" applyFont="1" applyBorder="1" applyAlignment="1">
      <alignment horizontal="left"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71" xfId="0" applyFont="1" applyBorder="1" applyAlignment="1">
      <alignment/>
    </xf>
    <xf numFmtId="43" fontId="57" fillId="0" borderId="29" xfId="42" applyFont="1" applyBorder="1" applyAlignment="1">
      <alignment/>
    </xf>
    <xf numFmtId="0" fontId="58" fillId="0" borderId="29" xfId="0" applyFont="1" applyBorder="1" applyAlignment="1">
      <alignment horizontal="left" vertical="center" wrapText="1"/>
    </xf>
    <xf numFmtId="165" fontId="58" fillId="0" borderId="29" xfId="42" applyNumberFormat="1" applyFont="1" applyBorder="1" applyAlignment="1">
      <alignment horizontal="left" wrapText="1"/>
    </xf>
    <xf numFmtId="0" fontId="58" fillId="0" borderId="29" xfId="0" applyFont="1" applyBorder="1" applyAlignment="1">
      <alignment horizontal="left" vertical="center"/>
    </xf>
    <xf numFmtId="14" fontId="54" fillId="0" borderId="0" xfId="0" applyNumberFormat="1" applyFont="1" applyBorder="1" applyAlignment="1">
      <alignment/>
    </xf>
    <xf numFmtId="0" fontId="52" fillId="33" borderId="72" xfId="0" applyFont="1" applyFill="1" applyBorder="1" applyAlignment="1">
      <alignment/>
    </xf>
    <xf numFmtId="0" fontId="52" fillId="33" borderId="73" xfId="0" applyFont="1" applyFill="1" applyBorder="1" applyAlignment="1">
      <alignment/>
    </xf>
    <xf numFmtId="0" fontId="52" fillId="33" borderId="74" xfId="0" applyFont="1" applyFill="1" applyBorder="1" applyAlignment="1">
      <alignment horizontal="center"/>
    </xf>
    <xf numFmtId="43" fontId="58" fillId="0" borderId="75" xfId="42" applyNumberFormat="1" applyFont="1" applyBorder="1" applyAlignment="1">
      <alignment horizontal="right" wrapText="1"/>
    </xf>
    <xf numFmtId="14" fontId="57" fillId="0" borderId="29" xfId="0" applyNumberFormat="1" applyFont="1" applyBorder="1" applyAlignment="1">
      <alignment/>
    </xf>
    <xf numFmtId="14" fontId="57" fillId="0" borderId="75" xfId="0" applyNumberFormat="1" applyFont="1" applyBorder="1" applyAlignment="1">
      <alignment/>
    </xf>
    <xf numFmtId="43" fontId="53" fillId="33" borderId="76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165" fontId="59" fillId="33" borderId="72" xfId="44" applyNumberFormat="1" applyFont="1" applyFill="1" applyBorder="1" applyAlignment="1">
      <alignment horizontal="center" vertical="center" wrapText="1"/>
    </xf>
    <xf numFmtId="43" fontId="59" fillId="33" borderId="73" xfId="44" applyFont="1" applyFill="1" applyBorder="1" applyAlignment="1">
      <alignment horizontal="center" vertical="center" wrapText="1"/>
    </xf>
    <xf numFmtId="43" fontId="59" fillId="33" borderId="74" xfId="44" applyFont="1" applyFill="1" applyBorder="1" applyAlignment="1">
      <alignment horizontal="center" vertical="center" wrapText="1"/>
    </xf>
    <xf numFmtId="43" fontId="58" fillId="0" borderId="0" xfId="44" applyFont="1" applyAlignment="1">
      <alignment/>
    </xf>
    <xf numFmtId="165" fontId="59" fillId="0" borderId="71" xfId="44" applyNumberFormat="1" applyFont="1" applyFill="1" applyBorder="1" applyAlignment="1">
      <alignment/>
    </xf>
    <xf numFmtId="43" fontId="59" fillId="0" borderId="29" xfId="44" applyFont="1" applyFill="1" applyBorder="1" applyAlignment="1">
      <alignment/>
    </xf>
    <xf numFmtId="43" fontId="57" fillId="0" borderId="29" xfId="44" applyFont="1" applyBorder="1" applyAlignment="1">
      <alignment/>
    </xf>
    <xf numFmtId="43" fontId="57" fillId="0" borderId="75" xfId="44" applyFont="1" applyBorder="1" applyAlignment="1">
      <alignment/>
    </xf>
    <xf numFmtId="165" fontId="57" fillId="0" borderId="71" xfId="44" applyNumberFormat="1" applyFont="1" applyFill="1" applyBorder="1" applyAlignment="1">
      <alignment/>
    </xf>
    <xf numFmtId="43" fontId="60" fillId="0" borderId="29" xfId="42" applyFont="1" applyBorder="1" applyAlignment="1">
      <alignment/>
    </xf>
    <xf numFmtId="166" fontId="57" fillId="0" borderId="29" xfId="44" applyNumberFormat="1" applyFont="1" applyBorder="1" applyAlignment="1">
      <alignment/>
    </xf>
    <xf numFmtId="166" fontId="57" fillId="0" borderId="75" xfId="44" applyNumberFormat="1" applyFont="1" applyBorder="1" applyAlignment="1">
      <alignment/>
    </xf>
    <xf numFmtId="165" fontId="57" fillId="0" borderId="71" xfId="44" applyNumberFormat="1" applyFont="1" applyBorder="1" applyAlignment="1">
      <alignment/>
    </xf>
    <xf numFmtId="166" fontId="57" fillId="0" borderId="29" xfId="44" applyNumberFormat="1" applyFont="1" applyFill="1" applyBorder="1" applyAlignment="1">
      <alignment/>
    </xf>
    <xf numFmtId="165" fontId="57" fillId="33" borderId="77" xfId="44" applyNumberFormat="1" applyFont="1" applyFill="1" applyBorder="1" applyAlignment="1">
      <alignment/>
    </xf>
    <xf numFmtId="43" fontId="59" fillId="33" borderId="78" xfId="44" applyFont="1" applyFill="1" applyBorder="1" applyAlignment="1">
      <alignment horizontal="center"/>
    </xf>
    <xf numFmtId="43" fontId="61" fillId="33" borderId="78" xfId="44" applyFont="1" applyFill="1" applyBorder="1" applyAlignment="1">
      <alignment horizontal="center"/>
    </xf>
    <xf numFmtId="0" fontId="40" fillId="0" borderId="0" xfId="0" applyFont="1" applyAlignment="1">
      <alignment wrapText="1"/>
    </xf>
    <xf numFmtId="43" fontId="23" fillId="0" borderId="42" xfId="42" applyFont="1" applyFill="1" applyBorder="1" applyAlignment="1">
      <alignment horizontal="center"/>
    </xf>
    <xf numFmtId="0" fontId="46" fillId="0" borderId="42" xfId="0" applyFont="1" applyFill="1" applyBorder="1" applyAlignment="1">
      <alignment/>
    </xf>
    <xf numFmtId="0" fontId="21" fillId="0" borderId="24" xfId="0" applyFont="1" applyBorder="1" applyAlignment="1">
      <alignment/>
    </xf>
    <xf numFmtId="43" fontId="22" fillId="0" borderId="25" xfId="42" applyFont="1" applyBorder="1" applyAlignment="1">
      <alignment/>
    </xf>
    <xf numFmtId="43" fontId="22" fillId="0" borderId="25" xfId="42" applyFont="1" applyBorder="1" applyAlignment="1">
      <alignment horizontal="center"/>
    </xf>
    <xf numFmtId="43" fontId="33" fillId="0" borderId="28" xfId="42" applyFont="1" applyBorder="1" applyAlignment="1">
      <alignment/>
    </xf>
    <xf numFmtId="43" fontId="33" fillId="0" borderId="30" xfId="42" applyFont="1" applyBorder="1" applyAlignment="1">
      <alignment/>
    </xf>
    <xf numFmtId="43" fontId="39" fillId="0" borderId="29" xfId="42" applyFont="1" applyBorder="1" applyAlignment="1">
      <alignment/>
    </xf>
    <xf numFmtId="43" fontId="33" fillId="0" borderId="30" xfId="0" applyNumberFormat="1" applyFont="1" applyBorder="1" applyAlignment="1">
      <alignment/>
    </xf>
    <xf numFmtId="43" fontId="37" fillId="0" borderId="79" xfId="0" applyNumberFormat="1" applyFont="1" applyBorder="1" applyAlignment="1">
      <alignment horizontal="center" vertical="center" wrapText="1"/>
    </xf>
    <xf numFmtId="0" fontId="33" fillId="0" borderId="80" xfId="0" applyFont="1" applyBorder="1" applyAlignment="1">
      <alignment/>
    </xf>
    <xf numFmtId="43" fontId="44" fillId="33" borderId="29" xfId="42" applyFont="1" applyFill="1" applyBorder="1" applyAlignment="1">
      <alignment/>
    </xf>
    <xf numFmtId="165" fontId="44" fillId="33" borderId="30" xfId="42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34" borderId="81" xfId="0" applyFont="1" applyFill="1" applyBorder="1" applyAlignment="1">
      <alignment horizontal="center" vertical="center"/>
    </xf>
    <xf numFmtId="0" fontId="23" fillId="34" borderId="82" xfId="0" applyFont="1" applyFill="1" applyBorder="1" applyAlignment="1">
      <alignment horizontal="center" vertical="center"/>
    </xf>
    <xf numFmtId="43" fontId="23" fillId="34" borderId="38" xfId="42" applyFont="1" applyFill="1" applyBorder="1" applyAlignment="1">
      <alignment horizontal="center" vertical="center" wrapText="1"/>
    </xf>
    <xf numFmtId="43" fontId="23" fillId="34" borderId="39" xfId="42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justify" wrapText="1"/>
    </xf>
    <xf numFmtId="0" fontId="21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34" borderId="83" xfId="0" applyFont="1" applyFill="1" applyBorder="1" applyAlignment="1">
      <alignment horizontal="center" vertical="center"/>
    </xf>
    <xf numFmtId="0" fontId="27" fillId="34" borderId="59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left" vertical="center"/>
    </xf>
    <xf numFmtId="0" fontId="16" fillId="35" borderId="57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84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4" fillId="0" borderId="85" xfId="0" applyFont="1" applyBorder="1" applyAlignment="1">
      <alignment horizontal="right" vertical="center" wrapText="1"/>
    </xf>
    <xf numFmtId="0" fontId="34" fillId="0" borderId="79" xfId="0" applyFont="1" applyBorder="1" applyAlignment="1">
      <alignment horizontal="right" vertical="center" wrapText="1"/>
    </xf>
    <xf numFmtId="0" fontId="63" fillId="34" borderId="28" xfId="0" applyFont="1" applyFill="1" applyBorder="1" applyAlignment="1">
      <alignment horizontal="center" vertical="center" wrapText="1"/>
    </xf>
    <xf numFmtId="0" fontId="43" fillId="34" borderId="6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4" fillId="34" borderId="27" xfId="0" applyFont="1" applyFill="1" applyBorder="1" applyAlignment="1">
      <alignment horizontal="center" wrapText="1"/>
    </xf>
    <xf numFmtId="0" fontId="33" fillId="34" borderId="34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2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34" xfId="0" applyFont="1" applyFill="1" applyBorder="1" applyAlignment="1">
      <alignment horizontal="center" wrapText="1"/>
    </xf>
    <xf numFmtId="0" fontId="34" fillId="34" borderId="28" xfId="0" applyFont="1" applyFill="1" applyBorder="1" applyAlignment="1">
      <alignment horizontal="center" vertical="center" wrapText="1"/>
    </xf>
    <xf numFmtId="0" fontId="33" fillId="34" borderId="61" xfId="0" applyFont="1" applyFill="1" applyBorder="1" applyAlignment="1">
      <alignment horizontal="center" vertical="center" wrapText="1"/>
    </xf>
    <xf numFmtId="0" fontId="34" fillId="34" borderId="86" xfId="0" applyFont="1" applyFill="1" applyBorder="1" applyAlignment="1">
      <alignment horizontal="right" vertical="center" wrapText="1"/>
    </xf>
    <xf numFmtId="0" fontId="34" fillId="34" borderId="79" xfId="0" applyFont="1" applyFill="1" applyBorder="1" applyAlignment="1">
      <alignment horizontal="right" vertical="center" wrapText="1"/>
    </xf>
    <xf numFmtId="0" fontId="34" fillId="34" borderId="80" xfId="0" applyFont="1" applyFill="1" applyBorder="1" applyAlignment="1">
      <alignment horizontal="right" vertical="center" wrapText="1"/>
    </xf>
    <xf numFmtId="0" fontId="52" fillId="33" borderId="77" xfId="0" applyFont="1" applyFill="1" applyBorder="1" applyAlignment="1">
      <alignment horizontal="center"/>
    </xf>
    <xf numFmtId="0" fontId="52" fillId="33" borderId="78" xfId="0" applyFont="1" applyFill="1" applyBorder="1" applyAlignment="1">
      <alignment horizontal="center"/>
    </xf>
    <xf numFmtId="0" fontId="6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AFA%202009\Llog%20bilanci%20fiskal%202009%20Nafa\Analitike%20pasqyra%20Nafa%20fisk%202009\Tvsh-Janar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er blerje "/>
      <sheetName val="Liber shitje "/>
      <sheetName val="FDP "/>
    </sheetNames>
    <sheetDataSet>
      <sheetData sheetId="2">
        <row r="28">
          <cell r="J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9">
      <selection activeCell="E7" sqref="E7"/>
    </sheetView>
  </sheetViews>
  <sheetFormatPr defaultColWidth="9.140625" defaultRowHeight="15"/>
  <cols>
    <col min="1" max="4" width="9.140625" style="1" customWidth="1"/>
    <col min="5" max="5" width="12.7109375" style="1" bestFit="1" customWidth="1"/>
    <col min="6" max="16384" width="9.140625" style="1" customWidth="1"/>
  </cols>
  <sheetData>
    <row r="1" ht="13.5" thickBot="1"/>
    <row r="2" spans="1:10" ht="13.5" thickTop="1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s="12" customFormat="1" ht="12">
      <c r="A3" s="5"/>
      <c r="B3" s="6" t="s">
        <v>0</v>
      </c>
      <c r="C3" s="6"/>
      <c r="D3" s="6"/>
      <c r="E3" s="7" t="s">
        <v>141</v>
      </c>
      <c r="F3" s="8"/>
      <c r="G3" s="9"/>
      <c r="H3" s="10"/>
      <c r="I3" s="6"/>
      <c r="J3" s="11"/>
    </row>
    <row r="4" spans="1:10" s="12" customFormat="1" ht="12">
      <c r="A4" s="5"/>
      <c r="B4" s="6" t="s">
        <v>1</v>
      </c>
      <c r="C4" s="6"/>
      <c r="D4" s="6"/>
      <c r="E4" s="10" t="s">
        <v>142</v>
      </c>
      <c r="F4" s="13"/>
      <c r="G4" s="14"/>
      <c r="H4" s="15"/>
      <c r="I4" s="15"/>
      <c r="J4" s="11"/>
    </row>
    <row r="5" spans="1:10" s="12" customFormat="1" ht="12">
      <c r="A5" s="5"/>
      <c r="B5" s="6" t="s">
        <v>2</v>
      </c>
      <c r="C5" s="6"/>
      <c r="D5" s="6"/>
      <c r="E5" s="16" t="s">
        <v>143</v>
      </c>
      <c r="F5" s="10"/>
      <c r="G5" s="10"/>
      <c r="H5" s="10"/>
      <c r="I5" s="10"/>
      <c r="J5" s="11"/>
    </row>
    <row r="6" spans="1:10" s="12" customFormat="1" ht="12">
      <c r="A6" s="5"/>
      <c r="B6" s="6"/>
      <c r="C6" s="6"/>
      <c r="D6" s="6"/>
      <c r="E6" s="6"/>
      <c r="F6" s="6"/>
      <c r="G6" s="17" t="s">
        <v>3</v>
      </c>
      <c r="H6" s="17"/>
      <c r="I6" s="15"/>
      <c r="J6" s="11"/>
    </row>
    <row r="7" spans="1:10" s="12" customFormat="1" ht="12">
      <c r="A7" s="5"/>
      <c r="B7" s="6" t="s">
        <v>4</v>
      </c>
      <c r="C7" s="6"/>
      <c r="D7" s="6"/>
      <c r="E7" s="98">
        <v>40088</v>
      </c>
      <c r="F7" s="18"/>
      <c r="G7" s="6"/>
      <c r="H7" s="6"/>
      <c r="I7" s="6"/>
      <c r="J7" s="11"/>
    </row>
    <row r="8" spans="1:10" s="12" customFormat="1" ht="12">
      <c r="A8" s="5"/>
      <c r="B8" s="6" t="s">
        <v>5</v>
      </c>
      <c r="C8" s="6"/>
      <c r="D8" s="6"/>
      <c r="E8" s="99"/>
      <c r="F8" s="19"/>
      <c r="G8" s="6"/>
      <c r="H8" s="6"/>
      <c r="I8" s="6"/>
      <c r="J8" s="11"/>
    </row>
    <row r="9" spans="1:10" s="12" customFormat="1" ht="12">
      <c r="A9" s="5"/>
      <c r="B9" s="6"/>
      <c r="C9" s="6"/>
      <c r="D9" s="6"/>
      <c r="E9" s="100"/>
      <c r="F9" s="6"/>
      <c r="G9" s="6"/>
      <c r="H9" s="6"/>
      <c r="I9" s="6"/>
      <c r="J9" s="11"/>
    </row>
    <row r="10" spans="1:10" s="12" customFormat="1" ht="12">
      <c r="A10" s="5"/>
      <c r="B10" s="6" t="s">
        <v>6</v>
      </c>
      <c r="C10" s="6"/>
      <c r="D10" s="6"/>
      <c r="E10" s="101" t="s">
        <v>182</v>
      </c>
      <c r="F10" s="10"/>
      <c r="G10" s="10"/>
      <c r="H10" s="10"/>
      <c r="I10" s="10"/>
      <c r="J10" s="11"/>
    </row>
    <row r="11" spans="1:10" s="12" customFormat="1" ht="12">
      <c r="A11" s="5"/>
      <c r="B11" s="6"/>
      <c r="C11" s="6"/>
      <c r="D11" s="6"/>
      <c r="E11" s="102" t="s">
        <v>183</v>
      </c>
      <c r="F11" s="16"/>
      <c r="G11" s="16"/>
      <c r="H11" s="16"/>
      <c r="I11" s="16"/>
      <c r="J11" s="11"/>
    </row>
    <row r="12" spans="1:10" s="12" customFormat="1" ht="12">
      <c r="A12" s="5"/>
      <c r="B12" s="6"/>
      <c r="C12" s="6"/>
      <c r="D12" s="6"/>
      <c r="E12" s="102" t="s">
        <v>184</v>
      </c>
      <c r="F12" s="16"/>
      <c r="G12" s="16"/>
      <c r="H12" s="16"/>
      <c r="I12" s="16"/>
      <c r="J12" s="11"/>
    </row>
    <row r="13" spans="1:10" ht="12.75">
      <c r="A13" s="20"/>
      <c r="B13" s="21"/>
      <c r="C13" s="21"/>
      <c r="D13" s="21"/>
      <c r="E13" s="104" t="s">
        <v>185</v>
      </c>
      <c r="F13" s="105"/>
      <c r="G13" s="105"/>
      <c r="H13" s="105"/>
      <c r="I13" s="105"/>
      <c r="J13" s="22"/>
    </row>
    <row r="14" spans="1:10" ht="12.75">
      <c r="A14" s="20"/>
      <c r="B14" s="21"/>
      <c r="C14" s="21"/>
      <c r="D14" s="21"/>
      <c r="E14" s="103"/>
      <c r="F14" s="21"/>
      <c r="G14" s="21"/>
      <c r="H14" s="21"/>
      <c r="I14" s="21"/>
      <c r="J14" s="22"/>
    </row>
    <row r="15" spans="1:10" ht="12.75">
      <c r="A15" s="20"/>
      <c r="B15" s="21"/>
      <c r="C15" s="21"/>
      <c r="D15" s="21"/>
      <c r="E15" s="103"/>
      <c r="F15" s="21"/>
      <c r="G15" s="21"/>
      <c r="H15" s="21"/>
      <c r="I15" s="21"/>
      <c r="J15" s="22"/>
    </row>
    <row r="16" spans="1:10" ht="12.75">
      <c r="A16" s="20"/>
      <c r="B16" s="21"/>
      <c r="C16" s="21"/>
      <c r="D16" s="21"/>
      <c r="E16" s="103"/>
      <c r="F16" s="21"/>
      <c r="G16" s="21"/>
      <c r="H16" s="21"/>
      <c r="I16" s="21"/>
      <c r="J16" s="22"/>
    </row>
    <row r="17" spans="1:10" ht="12.75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2.75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.75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2.75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.75">
      <c r="A21" s="20"/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2.75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ht="12.75">
      <c r="A23" s="20"/>
      <c r="B23" s="21"/>
      <c r="C23" s="21"/>
      <c r="D23" s="21"/>
      <c r="E23" s="21"/>
      <c r="F23" s="21"/>
      <c r="G23" s="21"/>
      <c r="H23" s="21"/>
      <c r="I23" s="21"/>
      <c r="J23" s="22"/>
    </row>
    <row r="24" spans="1:10" ht="12.75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33.75">
      <c r="A25" s="394" t="s">
        <v>7</v>
      </c>
      <c r="B25" s="395"/>
      <c r="C25" s="395"/>
      <c r="D25" s="395"/>
      <c r="E25" s="395"/>
      <c r="F25" s="395"/>
      <c r="G25" s="395"/>
      <c r="H25" s="395"/>
      <c r="I25" s="395"/>
      <c r="J25" s="396"/>
    </row>
    <row r="26" spans="1:10" ht="12.75">
      <c r="A26" s="20"/>
      <c r="B26" s="391" t="s">
        <v>140</v>
      </c>
      <c r="C26" s="391"/>
      <c r="D26" s="391"/>
      <c r="E26" s="391"/>
      <c r="F26" s="391"/>
      <c r="G26" s="391"/>
      <c r="H26" s="391"/>
      <c r="I26" s="391"/>
      <c r="J26" s="22"/>
    </row>
    <row r="27" spans="1:10" ht="12.75">
      <c r="A27" s="20"/>
      <c r="B27" s="391" t="s">
        <v>8</v>
      </c>
      <c r="C27" s="391"/>
      <c r="D27" s="391"/>
      <c r="E27" s="391"/>
      <c r="F27" s="391"/>
      <c r="G27" s="391"/>
      <c r="H27" s="391"/>
      <c r="I27" s="391"/>
      <c r="J27" s="22"/>
    </row>
    <row r="28" spans="1:10" ht="12.7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0" ht="12.75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ht="33.75">
      <c r="A30" s="20"/>
      <c r="B30" s="21"/>
      <c r="C30" s="21"/>
      <c r="D30" s="23"/>
      <c r="E30" s="24">
        <v>2013</v>
      </c>
      <c r="F30" s="23"/>
      <c r="G30" s="23"/>
      <c r="H30" s="21"/>
      <c r="I30" s="21"/>
      <c r="J30" s="22"/>
    </row>
    <row r="31" spans="1:10" ht="12.75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2.75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 ht="12.75">
      <c r="A33" s="20"/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12.75">
      <c r="A34" s="20"/>
      <c r="B34" s="21"/>
      <c r="C34" s="21"/>
      <c r="D34" s="21"/>
      <c r="E34" s="21"/>
      <c r="F34" s="21"/>
      <c r="G34" s="21"/>
      <c r="H34" s="21"/>
      <c r="I34" s="21"/>
      <c r="J34" s="22"/>
    </row>
    <row r="35" spans="1:10" ht="12.75">
      <c r="A35" s="20"/>
      <c r="B35" s="21"/>
      <c r="C35" s="21"/>
      <c r="D35" s="21"/>
      <c r="E35" s="21"/>
      <c r="F35" s="21"/>
      <c r="G35" s="21"/>
      <c r="H35" s="21"/>
      <c r="I35" s="21"/>
      <c r="J35" s="22"/>
    </row>
    <row r="36" spans="1:10" ht="12.75">
      <c r="A36" s="20"/>
      <c r="B36" s="21"/>
      <c r="C36" s="21"/>
      <c r="D36" s="21"/>
      <c r="E36" s="21"/>
      <c r="F36" s="21"/>
      <c r="G36" s="21"/>
      <c r="H36" s="21"/>
      <c r="I36" s="21"/>
      <c r="J36" s="22"/>
    </row>
    <row r="37" spans="1:10" ht="12.75">
      <c r="A37" s="20"/>
      <c r="B37" s="21"/>
      <c r="C37" s="21"/>
      <c r="D37" s="21"/>
      <c r="E37" s="21"/>
      <c r="F37" s="21"/>
      <c r="G37" s="21"/>
      <c r="H37" s="21"/>
      <c r="I37" s="21"/>
      <c r="J37" s="22"/>
    </row>
    <row r="38" spans="1:10" ht="12.75">
      <c r="A38" s="20"/>
      <c r="B38" s="21"/>
      <c r="C38" s="21"/>
      <c r="D38" s="21"/>
      <c r="E38" s="21"/>
      <c r="F38" s="21"/>
      <c r="G38" s="21"/>
      <c r="H38" s="21"/>
      <c r="I38" s="21"/>
      <c r="J38" s="22"/>
    </row>
    <row r="39" spans="1:10" ht="12.75">
      <c r="A39" s="20"/>
      <c r="B39" s="21"/>
      <c r="C39" s="21"/>
      <c r="D39" s="21"/>
      <c r="E39" s="21"/>
      <c r="F39" s="21"/>
      <c r="G39" s="21"/>
      <c r="H39" s="21"/>
      <c r="I39" s="21"/>
      <c r="J39" s="22"/>
    </row>
    <row r="40" spans="1:10" ht="12.75">
      <c r="A40" s="20"/>
      <c r="B40" s="21"/>
      <c r="C40" s="21"/>
      <c r="D40" s="21"/>
      <c r="E40" s="21"/>
      <c r="F40" s="21"/>
      <c r="G40" s="21"/>
      <c r="H40" s="21"/>
      <c r="I40" s="21"/>
      <c r="J40" s="22"/>
    </row>
    <row r="41" spans="1:10" ht="12.75">
      <c r="A41" s="20"/>
      <c r="B41" s="21"/>
      <c r="C41" s="21"/>
      <c r="D41" s="21"/>
      <c r="E41" s="21"/>
      <c r="F41" s="21"/>
      <c r="G41" s="21"/>
      <c r="H41" s="21"/>
      <c r="I41" s="21"/>
      <c r="J41" s="22"/>
    </row>
    <row r="42" spans="1:10" ht="12.75">
      <c r="A42" s="20"/>
      <c r="B42" s="21"/>
      <c r="C42" s="21"/>
      <c r="D42" s="21"/>
      <c r="E42" s="21"/>
      <c r="F42" s="21"/>
      <c r="G42" s="21"/>
      <c r="H42" s="21"/>
      <c r="I42" s="21"/>
      <c r="J42" s="22"/>
    </row>
    <row r="43" spans="1:10" ht="12.75">
      <c r="A43" s="20"/>
      <c r="B43" s="21"/>
      <c r="C43" s="21"/>
      <c r="D43" s="21"/>
      <c r="E43" s="21"/>
      <c r="F43" s="21"/>
      <c r="G43" s="21"/>
      <c r="H43" s="21"/>
      <c r="I43" s="21"/>
      <c r="J43" s="22"/>
    </row>
    <row r="44" spans="1:10" s="12" customFormat="1" ht="12">
      <c r="A44" s="5"/>
      <c r="B44" s="6" t="s">
        <v>9</v>
      </c>
      <c r="C44" s="6"/>
      <c r="D44" s="6"/>
      <c r="E44" s="6"/>
      <c r="F44" s="6"/>
      <c r="G44" s="393" t="s">
        <v>10</v>
      </c>
      <c r="H44" s="393"/>
      <c r="I44" s="6"/>
      <c r="J44" s="11"/>
    </row>
    <row r="45" spans="1:10" s="12" customFormat="1" ht="12">
      <c r="A45" s="5"/>
      <c r="B45" s="6" t="s">
        <v>11</v>
      </c>
      <c r="C45" s="6"/>
      <c r="D45" s="6"/>
      <c r="E45" s="6"/>
      <c r="F45" s="6"/>
      <c r="G45" s="389" t="s">
        <v>12</v>
      </c>
      <c r="H45" s="389"/>
      <c r="I45" s="6"/>
      <c r="J45" s="11"/>
    </row>
    <row r="46" spans="1:10" s="12" customFormat="1" ht="12">
      <c r="A46" s="5"/>
      <c r="B46" s="6" t="s">
        <v>13</v>
      </c>
      <c r="C46" s="6"/>
      <c r="D46" s="6"/>
      <c r="E46" s="6"/>
      <c r="F46" s="6"/>
      <c r="G46" s="389" t="s">
        <v>14</v>
      </c>
      <c r="H46" s="389"/>
      <c r="I46" s="6"/>
      <c r="J46" s="11"/>
    </row>
    <row r="47" spans="1:10" s="12" customFormat="1" ht="12">
      <c r="A47" s="5"/>
      <c r="B47" s="6" t="s">
        <v>15</v>
      </c>
      <c r="C47" s="6"/>
      <c r="D47" s="6"/>
      <c r="E47" s="6"/>
      <c r="F47" s="6"/>
      <c r="G47" s="389"/>
      <c r="H47" s="389"/>
      <c r="I47" s="6"/>
      <c r="J47" s="11"/>
    </row>
    <row r="48" spans="1:10" ht="12.75">
      <c r="A48" s="20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30" customFormat="1" ht="15">
      <c r="A49" s="25"/>
      <c r="B49" s="26" t="s">
        <v>16</v>
      </c>
      <c r="C49" s="6"/>
      <c r="D49" s="6"/>
      <c r="E49" s="6"/>
      <c r="F49" s="27" t="s">
        <v>17</v>
      </c>
      <c r="G49" s="390" t="s">
        <v>339</v>
      </c>
      <c r="H49" s="391"/>
      <c r="I49" s="28"/>
      <c r="J49" s="29"/>
    </row>
    <row r="50" spans="1:10" s="30" customFormat="1" ht="15">
      <c r="A50" s="25"/>
      <c r="B50" s="6"/>
      <c r="C50" s="6"/>
      <c r="D50" s="6"/>
      <c r="E50" s="6"/>
      <c r="F50" s="27" t="s">
        <v>18</v>
      </c>
      <c r="G50" s="392" t="s">
        <v>340</v>
      </c>
      <c r="H50" s="391"/>
      <c r="I50" s="28"/>
      <c r="J50" s="29"/>
    </row>
    <row r="51" spans="1:10" s="30" customFormat="1" ht="15">
      <c r="A51" s="25"/>
      <c r="B51" s="6"/>
      <c r="C51" s="6"/>
      <c r="D51" s="6"/>
      <c r="E51" s="6"/>
      <c r="F51" s="19"/>
      <c r="G51" s="19"/>
      <c r="H51" s="19"/>
      <c r="I51" s="28"/>
      <c r="J51" s="29"/>
    </row>
    <row r="52" spans="1:10" s="30" customFormat="1" ht="15">
      <c r="A52" s="25"/>
      <c r="B52" s="6"/>
      <c r="C52" s="6"/>
      <c r="D52" s="6"/>
      <c r="E52" s="19"/>
      <c r="F52" s="6"/>
      <c r="G52" s="393" t="s">
        <v>338</v>
      </c>
      <c r="H52" s="393"/>
      <c r="I52" s="28"/>
      <c r="J52" s="29"/>
    </row>
    <row r="53" spans="1:10" ht="13.5" thickBot="1">
      <c r="A53" s="31"/>
      <c r="B53" s="32"/>
      <c r="C53" s="32"/>
      <c r="D53" s="32"/>
      <c r="E53" s="32"/>
      <c r="F53" s="32"/>
      <c r="G53" s="32"/>
      <c r="H53" s="32"/>
      <c r="I53" s="32"/>
      <c r="J53" s="33"/>
    </row>
    <row r="54" ht="13.5" thickTop="1"/>
  </sheetData>
  <sheetProtection/>
  <mergeCells count="10">
    <mergeCell ref="A25:J25"/>
    <mergeCell ref="B26:I26"/>
    <mergeCell ref="B27:I27"/>
    <mergeCell ref="G44:H44"/>
    <mergeCell ref="G47:H47"/>
    <mergeCell ref="G49:H49"/>
    <mergeCell ref="G50:H50"/>
    <mergeCell ref="G52:H52"/>
    <mergeCell ref="G45:H45"/>
    <mergeCell ref="G46:H46"/>
  </mergeCells>
  <printOptions horizontalCentered="1" verticalCentered="1"/>
  <pageMargins left="0" right="0.26" top="0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4">
      <selection activeCell="D14" sqref="D14"/>
    </sheetView>
  </sheetViews>
  <sheetFormatPr defaultColWidth="11.28125" defaultRowHeight="15"/>
  <cols>
    <col min="1" max="2" width="8.421875" style="206" customWidth="1"/>
    <col min="3" max="3" width="8.7109375" style="206" customWidth="1"/>
    <col min="4" max="4" width="8.421875" style="206" customWidth="1"/>
    <col min="5" max="5" width="11.57421875" style="206" customWidth="1"/>
    <col min="6" max="6" width="9.421875" style="206" customWidth="1"/>
    <col min="7" max="7" width="9.8515625" style="206" customWidth="1"/>
    <col min="8" max="8" width="7.57421875" style="206" customWidth="1"/>
    <col min="9" max="9" width="9.28125" style="206" customWidth="1"/>
    <col min="10" max="10" width="11.421875" style="206" bestFit="1" customWidth="1"/>
    <col min="11" max="11" width="16.57421875" style="206" bestFit="1" customWidth="1"/>
    <col min="12" max="16384" width="11.28125" style="206" customWidth="1"/>
  </cols>
  <sheetData>
    <row r="1" ht="15">
      <c r="A1" s="115" t="s">
        <v>204</v>
      </c>
    </row>
    <row r="2" ht="15">
      <c r="A2" s="34" t="s">
        <v>205</v>
      </c>
    </row>
    <row r="3" ht="16.5" customHeight="1">
      <c r="D3" s="207"/>
    </row>
    <row r="4" ht="12.75">
      <c r="A4" s="208"/>
    </row>
    <row r="5" spans="1:11" ht="15.75" customHeight="1">
      <c r="A5" s="434" t="s">
        <v>356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</row>
    <row r="6" ht="13.5" thickBot="1"/>
    <row r="7" spans="1:12" ht="17.25" customHeight="1" thickTop="1">
      <c r="A7" s="437" t="s">
        <v>261</v>
      </c>
      <c r="B7" s="426" t="s">
        <v>180</v>
      </c>
      <c r="C7" s="426" t="s">
        <v>262</v>
      </c>
      <c r="D7" s="426" t="s">
        <v>263</v>
      </c>
      <c r="E7" s="426" t="s">
        <v>264</v>
      </c>
      <c r="F7" s="426" t="s">
        <v>265</v>
      </c>
      <c r="G7" s="435" t="s">
        <v>181</v>
      </c>
      <c r="H7" s="435"/>
      <c r="I7" s="435" t="s">
        <v>266</v>
      </c>
      <c r="J7" s="435"/>
      <c r="K7" s="426" t="s">
        <v>263</v>
      </c>
      <c r="L7" s="432" t="s">
        <v>359</v>
      </c>
    </row>
    <row r="8" spans="1:12" ht="21" customHeight="1" thickBot="1">
      <c r="A8" s="438"/>
      <c r="B8" s="427"/>
      <c r="C8" s="427"/>
      <c r="D8" s="427"/>
      <c r="E8" s="427"/>
      <c r="F8" s="427"/>
      <c r="G8" s="278" t="s">
        <v>267</v>
      </c>
      <c r="H8" s="278" t="s">
        <v>268</v>
      </c>
      <c r="I8" s="278" t="s">
        <v>267</v>
      </c>
      <c r="J8" s="278" t="s">
        <v>268</v>
      </c>
      <c r="K8" s="436"/>
      <c r="L8" s="433"/>
    </row>
    <row r="9" spans="1:12" ht="15.75" thickBot="1" thickTop="1">
      <c r="A9" s="430" t="s">
        <v>357</v>
      </c>
      <c r="B9" s="431"/>
      <c r="C9" s="431"/>
      <c r="D9" s="431"/>
      <c r="E9" s="431"/>
      <c r="F9" s="431"/>
      <c r="G9" s="431"/>
      <c r="H9" s="431"/>
      <c r="I9" s="431"/>
      <c r="J9" s="431"/>
      <c r="K9" s="385">
        <v>1718212.88</v>
      </c>
      <c r="L9" s="386"/>
    </row>
    <row r="10" spans="1:12" ht="15" customHeight="1" thickTop="1">
      <c r="A10" s="210" t="s">
        <v>269</v>
      </c>
      <c r="B10" s="211">
        <v>0</v>
      </c>
      <c r="C10" s="211"/>
      <c r="D10" s="211">
        <f>C10*0.2</f>
        <v>0</v>
      </c>
      <c r="E10" s="211">
        <v>69950</v>
      </c>
      <c r="F10" s="211"/>
      <c r="G10" s="211">
        <f>'[1]FDP '!$J$28</f>
        <v>0</v>
      </c>
      <c r="H10" s="211">
        <f>G10*0.2</f>
        <v>0</v>
      </c>
      <c r="I10" s="211"/>
      <c r="J10" s="211">
        <f>0.2*I10</f>
        <v>0</v>
      </c>
      <c r="K10" s="211">
        <f>K9+J10+H10-D10</f>
        <v>1718212.88</v>
      </c>
      <c r="L10" s="381"/>
    </row>
    <row r="11" spans="1:12" ht="15" customHeight="1">
      <c r="A11" s="213" t="s">
        <v>270</v>
      </c>
      <c r="B11" s="214">
        <v>0</v>
      </c>
      <c r="C11" s="214"/>
      <c r="D11" s="214">
        <f aca="true" t="shared" si="0" ref="D11:D21">C11*0.2</f>
        <v>0</v>
      </c>
      <c r="E11" s="214">
        <v>69840</v>
      </c>
      <c r="F11" s="214"/>
      <c r="G11" s="214"/>
      <c r="H11" s="214">
        <f aca="true" t="shared" si="1" ref="H11:H21">G11*0.2</f>
        <v>0</v>
      </c>
      <c r="I11" s="214">
        <v>0</v>
      </c>
      <c r="J11" s="214">
        <f aca="true" t="shared" si="2" ref="J11:J21">0.2*I11</f>
        <v>0</v>
      </c>
      <c r="K11" s="214">
        <f>K10+J11+H11-D11</f>
        <v>1718212.88</v>
      </c>
      <c r="L11" s="382"/>
    </row>
    <row r="12" spans="1:12" ht="15" customHeight="1">
      <c r="A12" s="213" t="s">
        <v>271</v>
      </c>
      <c r="B12" s="214">
        <v>0</v>
      </c>
      <c r="C12" s="214"/>
      <c r="D12" s="214">
        <f t="shared" si="0"/>
        <v>0</v>
      </c>
      <c r="E12" s="214">
        <v>69955</v>
      </c>
      <c r="F12" s="214">
        <v>0</v>
      </c>
      <c r="G12" s="214"/>
      <c r="H12" s="214">
        <f t="shared" si="1"/>
        <v>0</v>
      </c>
      <c r="I12" s="214"/>
      <c r="J12" s="214">
        <f t="shared" si="2"/>
        <v>0</v>
      </c>
      <c r="K12" s="214">
        <f>K11+J12+H12-D12-L12</f>
        <v>1018212.8799999999</v>
      </c>
      <c r="L12" s="382">
        <v>700000</v>
      </c>
    </row>
    <row r="13" spans="1:12" ht="15" customHeight="1">
      <c r="A13" s="213" t="s">
        <v>272</v>
      </c>
      <c r="B13" s="214">
        <v>0</v>
      </c>
      <c r="C13" s="214"/>
      <c r="D13" s="214">
        <f t="shared" si="0"/>
        <v>0</v>
      </c>
      <c r="E13" s="214">
        <v>70360</v>
      </c>
      <c r="F13" s="214">
        <v>0</v>
      </c>
      <c r="G13" s="214">
        <v>0</v>
      </c>
      <c r="H13" s="214">
        <f>G13*0.2</f>
        <v>0</v>
      </c>
      <c r="I13" s="214">
        <v>0</v>
      </c>
      <c r="J13" s="214">
        <f t="shared" si="2"/>
        <v>0</v>
      </c>
      <c r="K13" s="214">
        <f aca="true" t="shared" si="3" ref="K13:K19">K12+J13+H13-D13</f>
        <v>1018212.8799999999</v>
      </c>
      <c r="L13" s="382"/>
    </row>
    <row r="14" spans="1:12" ht="15" customHeight="1">
      <c r="A14" s="213" t="s">
        <v>273</v>
      </c>
      <c r="B14" s="214">
        <v>0</v>
      </c>
      <c r="C14" s="214"/>
      <c r="D14" s="214">
        <f t="shared" si="0"/>
        <v>0</v>
      </c>
      <c r="E14" s="214">
        <v>70490</v>
      </c>
      <c r="F14" s="214">
        <v>0</v>
      </c>
      <c r="G14" s="214">
        <v>0</v>
      </c>
      <c r="H14" s="214">
        <f t="shared" si="1"/>
        <v>0</v>
      </c>
      <c r="I14" s="214">
        <v>0</v>
      </c>
      <c r="J14" s="214">
        <f t="shared" si="2"/>
        <v>0</v>
      </c>
      <c r="K14" s="214">
        <f t="shared" si="3"/>
        <v>1018212.8799999999</v>
      </c>
      <c r="L14" s="382"/>
    </row>
    <row r="15" spans="1:12" ht="15" customHeight="1">
      <c r="A15" s="213" t="s">
        <v>274</v>
      </c>
      <c r="B15" s="214">
        <v>0</v>
      </c>
      <c r="C15" s="214"/>
      <c r="D15" s="214">
        <f t="shared" si="0"/>
        <v>0</v>
      </c>
      <c r="E15" s="214">
        <v>70265</v>
      </c>
      <c r="F15" s="214">
        <v>0</v>
      </c>
      <c r="G15" s="216"/>
      <c r="H15" s="214">
        <f t="shared" si="1"/>
        <v>0</v>
      </c>
      <c r="I15" s="214"/>
      <c r="J15" s="214">
        <f t="shared" si="2"/>
        <v>0</v>
      </c>
      <c r="K15" s="214">
        <f t="shared" si="3"/>
        <v>1018212.8799999999</v>
      </c>
      <c r="L15" s="382"/>
    </row>
    <row r="16" spans="1:12" ht="15" customHeight="1">
      <c r="A16" s="213" t="s">
        <v>275</v>
      </c>
      <c r="B16" s="214">
        <v>0</v>
      </c>
      <c r="C16" s="214"/>
      <c r="D16" s="214">
        <f t="shared" si="0"/>
        <v>0</v>
      </c>
      <c r="E16" s="214">
        <v>70190</v>
      </c>
      <c r="F16" s="214">
        <v>0</v>
      </c>
      <c r="G16" s="214">
        <v>0</v>
      </c>
      <c r="H16" s="214">
        <f t="shared" si="1"/>
        <v>0</v>
      </c>
      <c r="I16" s="214"/>
      <c r="J16" s="214">
        <f t="shared" si="2"/>
        <v>0</v>
      </c>
      <c r="K16" s="214">
        <f t="shared" si="3"/>
        <v>1018212.8799999999</v>
      </c>
      <c r="L16" s="382"/>
    </row>
    <row r="17" spans="1:12" ht="15" customHeight="1">
      <c r="A17" s="213" t="s">
        <v>276</v>
      </c>
      <c r="B17" s="214">
        <v>0</v>
      </c>
      <c r="C17" s="214"/>
      <c r="D17" s="214">
        <f t="shared" si="0"/>
        <v>0</v>
      </c>
      <c r="E17" s="214">
        <v>70000</v>
      </c>
      <c r="F17" s="214">
        <v>0</v>
      </c>
      <c r="G17" s="214">
        <v>0</v>
      </c>
      <c r="H17" s="214">
        <f t="shared" si="1"/>
        <v>0</v>
      </c>
      <c r="I17" s="214"/>
      <c r="J17" s="214">
        <f t="shared" si="2"/>
        <v>0</v>
      </c>
      <c r="K17" s="214">
        <f t="shared" si="3"/>
        <v>1018212.8799999999</v>
      </c>
      <c r="L17" s="382"/>
    </row>
    <row r="18" spans="1:12" ht="15" customHeight="1">
      <c r="A18" s="213" t="s">
        <v>277</v>
      </c>
      <c r="B18" s="214">
        <v>0</v>
      </c>
      <c r="C18" s="214"/>
      <c r="D18" s="214">
        <f t="shared" si="0"/>
        <v>0</v>
      </c>
      <c r="E18" s="214">
        <v>70520</v>
      </c>
      <c r="F18" s="214">
        <v>0</v>
      </c>
      <c r="G18" s="214"/>
      <c r="H18" s="214">
        <f t="shared" si="1"/>
        <v>0</v>
      </c>
      <c r="I18" s="214"/>
      <c r="J18" s="214">
        <f t="shared" si="2"/>
        <v>0</v>
      </c>
      <c r="K18" s="214">
        <f t="shared" si="3"/>
        <v>1018212.8799999999</v>
      </c>
      <c r="L18" s="382"/>
    </row>
    <row r="19" spans="1:12" ht="15" customHeight="1">
      <c r="A19" s="213" t="s">
        <v>278</v>
      </c>
      <c r="B19" s="214">
        <v>0</v>
      </c>
      <c r="C19" s="214"/>
      <c r="D19" s="214">
        <f t="shared" si="0"/>
        <v>0</v>
      </c>
      <c r="E19" s="214">
        <v>70195</v>
      </c>
      <c r="F19" s="214">
        <v>0</v>
      </c>
      <c r="G19" s="214"/>
      <c r="H19" s="214">
        <f t="shared" si="1"/>
        <v>0</v>
      </c>
      <c r="I19" s="214"/>
      <c r="J19" s="214">
        <f t="shared" si="2"/>
        <v>0</v>
      </c>
      <c r="K19" s="214">
        <f t="shared" si="3"/>
        <v>1018212.8799999999</v>
      </c>
      <c r="L19" s="382"/>
    </row>
    <row r="20" spans="1:12" ht="15" customHeight="1">
      <c r="A20" s="213" t="s">
        <v>279</v>
      </c>
      <c r="B20" s="214">
        <v>0</v>
      </c>
      <c r="C20" s="214"/>
      <c r="D20" s="214">
        <f t="shared" si="0"/>
        <v>0</v>
      </c>
      <c r="E20" s="214">
        <v>70125</v>
      </c>
      <c r="F20" s="214"/>
      <c r="G20" s="214"/>
      <c r="H20" s="214">
        <f t="shared" si="1"/>
        <v>0</v>
      </c>
      <c r="I20" s="214"/>
      <c r="J20" s="214">
        <f t="shared" si="2"/>
        <v>0</v>
      </c>
      <c r="K20" s="214">
        <f>K19+J20+H20-D20</f>
        <v>1018212.8799999999</v>
      </c>
      <c r="L20" s="382"/>
    </row>
    <row r="21" spans="1:12" ht="15" customHeight="1">
      <c r="A21" s="213" t="s">
        <v>280</v>
      </c>
      <c r="B21" s="214">
        <v>0</v>
      </c>
      <c r="C21" s="214"/>
      <c r="D21" s="214">
        <f t="shared" si="0"/>
        <v>0</v>
      </c>
      <c r="E21" s="214">
        <v>69820</v>
      </c>
      <c r="F21" s="214"/>
      <c r="G21" s="214"/>
      <c r="H21" s="214">
        <f t="shared" si="1"/>
        <v>0</v>
      </c>
      <c r="I21" s="214"/>
      <c r="J21" s="214">
        <f t="shared" si="2"/>
        <v>0</v>
      </c>
      <c r="K21" s="383">
        <f>K20+J21+H21-D21</f>
        <v>1018212.8799999999</v>
      </c>
      <c r="L21" s="382"/>
    </row>
    <row r="22" spans="1:12" ht="15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383"/>
      <c r="L22" s="384"/>
    </row>
    <row r="23" spans="1:12" ht="15" customHeight="1" thickBot="1">
      <c r="A23" s="279" t="s">
        <v>281</v>
      </c>
      <c r="B23" s="280">
        <f aca="true" t="shared" si="4" ref="B23:J23">SUM(B10:B21)</f>
        <v>0</v>
      </c>
      <c r="C23" s="280">
        <f t="shared" si="4"/>
        <v>0</v>
      </c>
      <c r="D23" s="280">
        <f t="shared" si="4"/>
        <v>0</v>
      </c>
      <c r="E23" s="280">
        <f t="shared" si="4"/>
        <v>841710</v>
      </c>
      <c r="F23" s="280">
        <f t="shared" si="4"/>
        <v>0</v>
      </c>
      <c r="G23" s="280">
        <f t="shared" si="4"/>
        <v>0</v>
      </c>
      <c r="H23" s="280">
        <f t="shared" si="4"/>
        <v>0</v>
      </c>
      <c r="I23" s="280">
        <f t="shared" si="4"/>
        <v>0</v>
      </c>
      <c r="J23" s="280">
        <f t="shared" si="4"/>
        <v>0</v>
      </c>
      <c r="K23" s="280">
        <f>K21+K22</f>
        <v>1018212.8799999999</v>
      </c>
      <c r="L23" s="281"/>
    </row>
    <row r="24" spans="5:11" ht="14.25" thickBot="1" thickTop="1">
      <c r="E24" s="209"/>
      <c r="G24" s="209"/>
      <c r="I24" s="209"/>
      <c r="J24" s="209"/>
      <c r="K24" s="209"/>
    </row>
    <row r="25" spans="3:11" ht="13.5" thickBot="1">
      <c r="C25" s="217"/>
      <c r="D25" s="218"/>
      <c r="E25" s="218"/>
      <c r="F25" s="218"/>
      <c r="G25" s="217"/>
      <c r="H25" s="217"/>
      <c r="I25" s="302" t="s">
        <v>358</v>
      </c>
      <c r="J25" s="303"/>
      <c r="K25" s="301">
        <f>K23</f>
        <v>1018212.8799999999</v>
      </c>
    </row>
    <row r="26" spans="3:11" ht="12.75">
      <c r="C26" s="218"/>
      <c r="D26" s="218"/>
      <c r="F26" s="300"/>
      <c r="H26" s="218"/>
      <c r="I26" s="218"/>
      <c r="J26" s="218"/>
      <c r="K26" s="218"/>
    </row>
    <row r="27" spans="3:11" ht="12.75">
      <c r="C27" s="218"/>
      <c r="D27" s="218"/>
      <c r="E27" s="218"/>
      <c r="F27" s="218"/>
      <c r="G27" s="218"/>
      <c r="H27" s="218"/>
      <c r="I27" s="218"/>
      <c r="J27" s="218"/>
      <c r="K27" s="218"/>
    </row>
    <row r="28" spans="3:11" ht="12.75">
      <c r="C28" s="218"/>
      <c r="D28" s="218"/>
      <c r="E28" s="218"/>
      <c r="F28" s="218"/>
      <c r="G28" s="218"/>
      <c r="H28" s="218"/>
      <c r="I28" s="218"/>
      <c r="J28" s="218"/>
      <c r="K28" s="218"/>
    </row>
  </sheetData>
  <sheetProtection/>
  <mergeCells count="13">
    <mergeCell ref="B7:B8"/>
    <mergeCell ref="C7:C8"/>
    <mergeCell ref="D7:D8"/>
    <mergeCell ref="E7:E8"/>
    <mergeCell ref="A22:J22"/>
    <mergeCell ref="A9:J9"/>
    <mergeCell ref="L7:L8"/>
    <mergeCell ref="A5:K5"/>
    <mergeCell ref="F7:F8"/>
    <mergeCell ref="G7:H7"/>
    <mergeCell ref="I7:J7"/>
    <mergeCell ref="K7:K8"/>
    <mergeCell ref="A7:A8"/>
  </mergeCells>
  <printOptions/>
  <pageMargins left="0.33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8.57421875" style="0" customWidth="1"/>
    <col min="2" max="2" width="32.7109375" style="0" customWidth="1"/>
    <col min="3" max="3" width="8.421875" style="0" customWidth="1"/>
    <col min="5" max="5" width="13.140625" style="0" customWidth="1"/>
    <col min="6" max="6" width="13.421875" style="0" customWidth="1"/>
  </cols>
  <sheetData>
    <row r="1" ht="15">
      <c r="A1" s="115" t="s">
        <v>204</v>
      </c>
    </row>
    <row r="2" ht="15">
      <c r="A2" s="34" t="s">
        <v>205</v>
      </c>
    </row>
    <row r="4" spans="1:6" ht="15">
      <c r="A4" s="439" t="s">
        <v>282</v>
      </c>
      <c r="B4" s="439"/>
      <c r="C4" s="439"/>
      <c r="D4" s="439"/>
      <c r="E4" s="439"/>
      <c r="F4" s="439"/>
    </row>
    <row r="5" spans="1:6" ht="15.75" thickBot="1">
      <c r="A5" s="219"/>
      <c r="B5" s="219"/>
      <c r="C5" s="220"/>
      <c r="D5" s="221"/>
      <c r="E5" s="222"/>
      <c r="F5" s="222"/>
    </row>
    <row r="6" spans="1:6" ht="48" thickTop="1">
      <c r="A6" s="282" t="s">
        <v>283</v>
      </c>
      <c r="B6" s="283" t="s">
        <v>284</v>
      </c>
      <c r="C6" s="283" t="s">
        <v>285</v>
      </c>
      <c r="D6" s="284" t="s">
        <v>286</v>
      </c>
      <c r="E6" s="285" t="s">
        <v>287</v>
      </c>
      <c r="F6" s="286" t="s">
        <v>288</v>
      </c>
    </row>
    <row r="7" spans="1:6" ht="15">
      <c r="A7" s="223"/>
      <c r="B7" s="224"/>
      <c r="C7" s="225"/>
      <c r="D7" s="226"/>
      <c r="E7" s="227"/>
      <c r="F7" s="228"/>
    </row>
    <row r="8" spans="1:6" ht="15" customHeight="1">
      <c r="A8" s="223" t="s">
        <v>292</v>
      </c>
      <c r="B8" s="225" t="s">
        <v>300</v>
      </c>
      <c r="C8" s="229" t="s">
        <v>289</v>
      </c>
      <c r="D8" s="226">
        <v>1</v>
      </c>
      <c r="E8" s="227">
        <v>57500</v>
      </c>
      <c r="F8" s="228">
        <f>D8*E8</f>
        <v>57500</v>
      </c>
    </row>
    <row r="9" spans="1:6" ht="15" customHeight="1">
      <c r="A9" s="223" t="s">
        <v>293</v>
      </c>
      <c r="B9" s="225" t="s">
        <v>301</v>
      </c>
      <c r="C9" s="229" t="s">
        <v>289</v>
      </c>
      <c r="D9" s="226">
        <v>1</v>
      </c>
      <c r="E9" s="227">
        <v>79083.33</v>
      </c>
      <c r="F9" s="228">
        <f aca="true" t="shared" si="0" ref="F9:F15">D9*E9</f>
        <v>79083.33</v>
      </c>
    </row>
    <row r="10" spans="1:6" ht="15" customHeight="1">
      <c r="A10" s="223" t="s">
        <v>294</v>
      </c>
      <c r="B10" s="225" t="s">
        <v>302</v>
      </c>
      <c r="C10" s="229" t="s">
        <v>289</v>
      </c>
      <c r="D10" s="226">
        <v>1</v>
      </c>
      <c r="E10" s="227">
        <v>57500</v>
      </c>
      <c r="F10" s="228">
        <f t="shared" si="0"/>
        <v>57500</v>
      </c>
    </row>
    <row r="11" spans="1:6" ht="15" customHeight="1">
      <c r="A11" s="223" t="s">
        <v>295</v>
      </c>
      <c r="B11" s="230" t="s">
        <v>303</v>
      </c>
      <c r="C11" s="229" t="s">
        <v>289</v>
      </c>
      <c r="D11" s="226">
        <v>1</v>
      </c>
      <c r="E11" s="227">
        <v>66583.33</v>
      </c>
      <c r="F11" s="228">
        <f t="shared" si="0"/>
        <v>66583.33</v>
      </c>
    </row>
    <row r="12" spans="1:6" ht="15" customHeight="1">
      <c r="A12" s="223" t="s">
        <v>296</v>
      </c>
      <c r="B12" s="225" t="s">
        <v>304</v>
      </c>
      <c r="C12" s="229" t="s">
        <v>289</v>
      </c>
      <c r="D12" s="226">
        <v>1</v>
      </c>
      <c r="E12" s="227">
        <v>60000</v>
      </c>
      <c r="F12" s="228">
        <f t="shared" si="0"/>
        <v>60000</v>
      </c>
    </row>
    <row r="13" spans="1:6" ht="15" customHeight="1">
      <c r="A13" s="223" t="s">
        <v>297</v>
      </c>
      <c r="B13" s="225" t="s">
        <v>305</v>
      </c>
      <c r="C13" s="229" t="s">
        <v>289</v>
      </c>
      <c r="D13" s="226">
        <v>1</v>
      </c>
      <c r="E13" s="227">
        <v>27500</v>
      </c>
      <c r="F13" s="228">
        <f t="shared" si="0"/>
        <v>27500</v>
      </c>
    </row>
    <row r="14" spans="1:6" ht="15" customHeight="1">
      <c r="A14" s="223" t="s">
        <v>298</v>
      </c>
      <c r="B14" s="225" t="s">
        <v>306</v>
      </c>
      <c r="C14" s="229" t="s">
        <v>289</v>
      </c>
      <c r="D14" s="226">
        <v>1</v>
      </c>
      <c r="E14" s="227">
        <v>13916.66</v>
      </c>
      <c r="F14" s="228">
        <f t="shared" si="0"/>
        <v>13916.66</v>
      </c>
    </row>
    <row r="15" spans="1:6" ht="15" customHeight="1">
      <c r="A15" s="223" t="s">
        <v>299</v>
      </c>
      <c r="B15" s="225" t="s">
        <v>307</v>
      </c>
      <c r="C15" s="229" t="s">
        <v>289</v>
      </c>
      <c r="D15" s="226">
        <v>1</v>
      </c>
      <c r="E15" s="227">
        <v>41250</v>
      </c>
      <c r="F15" s="228">
        <f t="shared" si="0"/>
        <v>41250</v>
      </c>
    </row>
    <row r="16" spans="1:6" ht="15" customHeight="1" thickBot="1">
      <c r="A16" s="440" t="s">
        <v>290</v>
      </c>
      <c r="B16" s="441"/>
      <c r="C16" s="441"/>
      <c r="D16" s="441"/>
      <c r="E16" s="287"/>
      <c r="F16" s="288">
        <f>SUM(F8:F15)</f>
        <v>403333.32</v>
      </c>
    </row>
    <row r="17" spans="1:6" ht="15.75" thickTop="1">
      <c r="A17" s="219"/>
      <c r="B17" s="219"/>
      <c r="C17" s="220"/>
      <c r="D17" s="221"/>
      <c r="E17" s="222"/>
      <c r="F17" s="222"/>
    </row>
  </sheetData>
  <sheetProtection/>
  <mergeCells count="2">
    <mergeCell ref="A4:F4"/>
    <mergeCell ref="A16:D16"/>
  </mergeCells>
  <printOptions/>
  <pageMargins left="0.53" right="0.4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2" sqref="K22"/>
    </sheetView>
  </sheetViews>
  <sheetFormatPr defaultColWidth="11.28125" defaultRowHeight="15"/>
  <cols>
    <col min="1" max="1" width="8.421875" style="206" customWidth="1"/>
    <col min="2" max="2" width="11.421875" style="206" bestFit="1" customWidth="1"/>
    <col min="3" max="3" width="10.28125" style="206" customWidth="1"/>
    <col min="4" max="5" width="11.421875" style="206" bestFit="1" customWidth="1"/>
    <col min="6" max="6" width="8.57421875" style="206" customWidth="1"/>
    <col min="7" max="7" width="12.28125" style="206" customWidth="1"/>
    <col min="8" max="10" width="11.421875" style="206" bestFit="1" customWidth="1"/>
    <col min="11" max="11" width="11.28125" style="206" customWidth="1"/>
    <col min="12" max="16384" width="11.28125" style="206" customWidth="1"/>
  </cols>
  <sheetData>
    <row r="1" ht="15">
      <c r="A1" s="115" t="s">
        <v>204</v>
      </c>
    </row>
    <row r="2" ht="15">
      <c r="A2" s="34" t="s">
        <v>205</v>
      </c>
    </row>
    <row r="3" ht="16.5" customHeight="1">
      <c r="D3" s="207"/>
    </row>
    <row r="4" ht="12.75">
      <c r="A4" s="208"/>
    </row>
    <row r="5" spans="1:11" ht="15.75" customHeight="1">
      <c r="A5" s="434" t="s">
        <v>360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</row>
    <row r="6" ht="13.5" thickBot="1"/>
    <row r="7" spans="1:11" ht="17.25" customHeight="1" thickTop="1">
      <c r="A7" s="437" t="s">
        <v>261</v>
      </c>
      <c r="B7" s="426" t="s">
        <v>314</v>
      </c>
      <c r="C7" s="426" t="s">
        <v>315</v>
      </c>
      <c r="D7" s="426" t="s">
        <v>319</v>
      </c>
      <c r="E7" s="426"/>
      <c r="F7" s="426"/>
      <c r="G7" s="426" t="s">
        <v>324</v>
      </c>
      <c r="H7" s="426" t="s">
        <v>320</v>
      </c>
      <c r="I7" s="426" t="s">
        <v>321</v>
      </c>
      <c r="J7" s="426" t="s">
        <v>322</v>
      </c>
      <c r="K7" s="442" t="s">
        <v>323</v>
      </c>
    </row>
    <row r="8" spans="1:11" ht="29.25" customHeight="1" thickBot="1">
      <c r="A8" s="438"/>
      <c r="B8" s="427"/>
      <c r="C8" s="427"/>
      <c r="D8" s="304" t="s">
        <v>316</v>
      </c>
      <c r="E8" s="304" t="s">
        <v>317</v>
      </c>
      <c r="F8" s="304" t="s">
        <v>318</v>
      </c>
      <c r="G8" s="427"/>
      <c r="H8" s="427"/>
      <c r="I8" s="427"/>
      <c r="J8" s="427"/>
      <c r="K8" s="443"/>
    </row>
    <row r="9" spans="1:11" ht="17.25" customHeight="1" thickBot="1" thickTop="1">
      <c r="A9" s="308"/>
      <c r="B9" s="309"/>
      <c r="C9" s="444"/>
      <c r="D9" s="445"/>
      <c r="E9" s="445"/>
      <c r="F9" s="445"/>
      <c r="G9" s="445"/>
      <c r="H9" s="445"/>
      <c r="I9" s="445"/>
      <c r="J9" s="445"/>
      <c r="K9" s="446"/>
    </row>
    <row r="10" spans="1:11" ht="15" customHeight="1" thickTop="1">
      <c r="A10" s="210" t="s">
        <v>269</v>
      </c>
      <c r="B10" s="211">
        <v>46000</v>
      </c>
      <c r="C10" s="211">
        <v>25000</v>
      </c>
      <c r="D10" s="211">
        <v>3750</v>
      </c>
      <c r="E10" s="211">
        <v>2375</v>
      </c>
      <c r="F10" s="211">
        <v>0</v>
      </c>
      <c r="G10" s="211">
        <f aca="true" t="shared" si="0" ref="G10:G15">D10+E10+F10</f>
        <v>6125</v>
      </c>
      <c r="H10" s="211">
        <v>850</v>
      </c>
      <c r="I10" s="211">
        <f aca="true" t="shared" si="1" ref="I10:I15">G10+H10</f>
        <v>6975</v>
      </c>
      <c r="J10" s="211">
        <v>26000</v>
      </c>
      <c r="K10" s="212">
        <v>2600</v>
      </c>
    </row>
    <row r="11" spans="1:11" ht="15" customHeight="1">
      <c r="A11" s="213" t="s">
        <v>270</v>
      </c>
      <c r="B11" s="214">
        <v>46000</v>
      </c>
      <c r="C11" s="214">
        <v>25000</v>
      </c>
      <c r="D11" s="214">
        <v>3750</v>
      </c>
      <c r="E11" s="214">
        <v>2375</v>
      </c>
      <c r="F11" s="214">
        <v>0</v>
      </c>
      <c r="G11" s="214">
        <f t="shared" si="0"/>
        <v>6125</v>
      </c>
      <c r="H11" s="214">
        <v>850</v>
      </c>
      <c r="I11" s="214">
        <f t="shared" si="1"/>
        <v>6975</v>
      </c>
      <c r="J11" s="214">
        <v>26000</v>
      </c>
      <c r="K11" s="215">
        <v>2600</v>
      </c>
    </row>
    <row r="12" spans="1:11" ht="15" customHeight="1">
      <c r="A12" s="213" t="s">
        <v>271</v>
      </c>
      <c r="B12" s="214">
        <v>46000</v>
      </c>
      <c r="C12" s="214">
        <v>25000</v>
      </c>
      <c r="D12" s="214">
        <v>3750</v>
      </c>
      <c r="E12" s="214">
        <v>2375</v>
      </c>
      <c r="F12" s="214">
        <v>0</v>
      </c>
      <c r="G12" s="214">
        <f t="shared" si="0"/>
        <v>6125</v>
      </c>
      <c r="H12" s="214">
        <v>850</v>
      </c>
      <c r="I12" s="214">
        <f t="shared" si="1"/>
        <v>6975</v>
      </c>
      <c r="J12" s="214">
        <v>26000</v>
      </c>
      <c r="K12" s="215">
        <v>2600</v>
      </c>
    </row>
    <row r="13" spans="1:11" ht="15" customHeight="1">
      <c r="A13" s="213" t="s">
        <v>272</v>
      </c>
      <c r="B13" s="214">
        <v>46000</v>
      </c>
      <c r="C13" s="214">
        <v>25000</v>
      </c>
      <c r="D13" s="214">
        <v>3750</v>
      </c>
      <c r="E13" s="214">
        <v>2375</v>
      </c>
      <c r="F13" s="214">
        <v>0</v>
      </c>
      <c r="G13" s="214">
        <f t="shared" si="0"/>
        <v>6125</v>
      </c>
      <c r="H13" s="214">
        <v>850</v>
      </c>
      <c r="I13" s="214">
        <f t="shared" si="1"/>
        <v>6975</v>
      </c>
      <c r="J13" s="214">
        <v>26000</v>
      </c>
      <c r="K13" s="215">
        <v>2600</v>
      </c>
    </row>
    <row r="14" spans="1:11" ht="15" customHeight="1">
      <c r="A14" s="213" t="s">
        <v>273</v>
      </c>
      <c r="B14" s="214">
        <v>46000</v>
      </c>
      <c r="C14" s="214">
        <v>25000</v>
      </c>
      <c r="D14" s="214">
        <v>3750</v>
      </c>
      <c r="E14" s="214">
        <v>2375</v>
      </c>
      <c r="F14" s="214">
        <v>0</v>
      </c>
      <c r="G14" s="214">
        <f t="shared" si="0"/>
        <v>6125</v>
      </c>
      <c r="H14" s="214">
        <v>850</v>
      </c>
      <c r="I14" s="214">
        <f t="shared" si="1"/>
        <v>6975</v>
      </c>
      <c r="J14" s="214">
        <v>0</v>
      </c>
      <c r="K14" s="215">
        <v>0</v>
      </c>
    </row>
    <row r="15" spans="1:11" ht="15" customHeight="1">
      <c r="A15" s="213" t="s">
        <v>274</v>
      </c>
      <c r="B15" s="214">
        <v>46000</v>
      </c>
      <c r="C15" s="214">
        <v>25000</v>
      </c>
      <c r="D15" s="214">
        <v>3750</v>
      </c>
      <c r="E15" s="214">
        <v>2375</v>
      </c>
      <c r="F15" s="214">
        <v>0</v>
      </c>
      <c r="G15" s="214">
        <f t="shared" si="0"/>
        <v>6125</v>
      </c>
      <c r="H15" s="214">
        <v>850</v>
      </c>
      <c r="I15" s="214">
        <f t="shared" si="1"/>
        <v>6975</v>
      </c>
      <c r="J15" s="214">
        <v>0</v>
      </c>
      <c r="K15" s="215">
        <v>0</v>
      </c>
    </row>
    <row r="16" spans="1:11" ht="15" customHeight="1">
      <c r="A16" s="213" t="s">
        <v>275</v>
      </c>
      <c r="B16" s="214">
        <v>75000</v>
      </c>
      <c r="C16" s="214">
        <v>25000</v>
      </c>
      <c r="D16" s="214">
        <v>3750</v>
      </c>
      <c r="E16" s="214">
        <v>2375</v>
      </c>
      <c r="F16" s="214">
        <v>0</v>
      </c>
      <c r="G16" s="214">
        <f aca="true" t="shared" si="2" ref="G16:G21">D16+E16+F16</f>
        <v>6125</v>
      </c>
      <c r="H16" s="214">
        <v>850</v>
      </c>
      <c r="I16" s="214">
        <f aca="true" t="shared" si="3" ref="I16:I21">G16+H16</f>
        <v>6975</v>
      </c>
      <c r="J16" s="214">
        <v>50000</v>
      </c>
      <c r="K16" s="215">
        <v>5000</v>
      </c>
    </row>
    <row r="17" spans="1:11" ht="15" customHeight="1">
      <c r="A17" s="213" t="s">
        <v>276</v>
      </c>
      <c r="B17" s="214">
        <v>75000</v>
      </c>
      <c r="C17" s="214">
        <v>25000</v>
      </c>
      <c r="D17" s="214">
        <v>3750</v>
      </c>
      <c r="E17" s="214">
        <v>2375</v>
      </c>
      <c r="F17" s="214">
        <v>0</v>
      </c>
      <c r="G17" s="214">
        <f t="shared" si="2"/>
        <v>6125</v>
      </c>
      <c r="H17" s="214">
        <v>850</v>
      </c>
      <c r="I17" s="214">
        <f t="shared" si="3"/>
        <v>6975</v>
      </c>
      <c r="J17" s="214">
        <v>50000</v>
      </c>
      <c r="K17" s="215">
        <v>5000</v>
      </c>
    </row>
    <row r="18" spans="1:11" ht="15" customHeight="1">
      <c r="A18" s="213" t="s">
        <v>277</v>
      </c>
      <c r="B18" s="214">
        <v>75000</v>
      </c>
      <c r="C18" s="214">
        <v>25000</v>
      </c>
      <c r="D18" s="214">
        <v>3750</v>
      </c>
      <c r="E18" s="214">
        <v>2375</v>
      </c>
      <c r="F18" s="214">
        <v>0</v>
      </c>
      <c r="G18" s="214">
        <f t="shared" si="2"/>
        <v>6125</v>
      </c>
      <c r="H18" s="214">
        <v>850</v>
      </c>
      <c r="I18" s="214">
        <f t="shared" si="3"/>
        <v>6975</v>
      </c>
      <c r="J18" s="214">
        <v>50000</v>
      </c>
      <c r="K18" s="215">
        <v>5000</v>
      </c>
    </row>
    <row r="19" spans="1:11" ht="15" customHeight="1">
      <c r="A19" s="213" t="s">
        <v>278</v>
      </c>
      <c r="B19" s="214">
        <v>75000</v>
      </c>
      <c r="C19" s="214">
        <v>25000</v>
      </c>
      <c r="D19" s="214">
        <v>3750</v>
      </c>
      <c r="E19" s="214">
        <v>2375</v>
      </c>
      <c r="F19" s="214">
        <v>0</v>
      </c>
      <c r="G19" s="214">
        <f t="shared" si="2"/>
        <v>6125</v>
      </c>
      <c r="H19" s="214">
        <v>850</v>
      </c>
      <c r="I19" s="214">
        <f t="shared" si="3"/>
        <v>6975</v>
      </c>
      <c r="J19" s="214">
        <v>50000</v>
      </c>
      <c r="K19" s="215">
        <v>5000</v>
      </c>
    </row>
    <row r="20" spans="1:11" ht="15" customHeight="1">
      <c r="A20" s="213" t="s">
        <v>279</v>
      </c>
      <c r="B20" s="214">
        <v>75000</v>
      </c>
      <c r="C20" s="214">
        <v>25000</v>
      </c>
      <c r="D20" s="214">
        <v>3750</v>
      </c>
      <c r="E20" s="214">
        <v>2375</v>
      </c>
      <c r="F20" s="214">
        <v>0</v>
      </c>
      <c r="G20" s="214">
        <f t="shared" si="2"/>
        <v>6125</v>
      </c>
      <c r="H20" s="214">
        <v>850</v>
      </c>
      <c r="I20" s="214">
        <f t="shared" si="3"/>
        <v>6975</v>
      </c>
      <c r="J20" s="214">
        <v>50000</v>
      </c>
      <c r="K20" s="215">
        <v>5000</v>
      </c>
    </row>
    <row r="21" spans="1:11" ht="15" customHeight="1">
      <c r="A21" s="213" t="s">
        <v>280</v>
      </c>
      <c r="B21" s="214">
        <v>75000</v>
      </c>
      <c r="C21" s="214">
        <v>25000</v>
      </c>
      <c r="D21" s="214">
        <v>3750</v>
      </c>
      <c r="E21" s="214">
        <v>2375</v>
      </c>
      <c r="F21" s="214">
        <v>0</v>
      </c>
      <c r="G21" s="214">
        <f t="shared" si="2"/>
        <v>6125</v>
      </c>
      <c r="H21" s="214">
        <v>850</v>
      </c>
      <c r="I21" s="214">
        <f t="shared" si="3"/>
        <v>6975</v>
      </c>
      <c r="J21" s="214">
        <v>50000</v>
      </c>
      <c r="K21" s="215">
        <v>5000</v>
      </c>
    </row>
    <row r="22" spans="1:11" ht="15" customHeight="1" thickBot="1">
      <c r="A22" s="279" t="s">
        <v>281</v>
      </c>
      <c r="B22" s="280">
        <f aca="true" t="shared" si="4" ref="B22:K22">SUM(B10:B21)</f>
        <v>726000</v>
      </c>
      <c r="C22" s="280">
        <f t="shared" si="4"/>
        <v>300000</v>
      </c>
      <c r="D22" s="280">
        <f t="shared" si="4"/>
        <v>45000</v>
      </c>
      <c r="E22" s="280">
        <f t="shared" si="4"/>
        <v>28500</v>
      </c>
      <c r="F22" s="280">
        <f t="shared" si="4"/>
        <v>0</v>
      </c>
      <c r="G22" s="280">
        <f t="shared" si="4"/>
        <v>73500</v>
      </c>
      <c r="H22" s="280">
        <f t="shared" si="4"/>
        <v>10200</v>
      </c>
      <c r="I22" s="280">
        <f t="shared" si="4"/>
        <v>83700</v>
      </c>
      <c r="J22" s="280">
        <f t="shared" si="4"/>
        <v>404000</v>
      </c>
      <c r="K22" s="281">
        <f t="shared" si="4"/>
        <v>40400</v>
      </c>
    </row>
    <row r="23" spans="5:11" ht="13.5" thickTop="1">
      <c r="E23" s="209"/>
      <c r="G23" s="209"/>
      <c r="I23" s="209"/>
      <c r="J23" s="209"/>
      <c r="K23" s="209"/>
    </row>
    <row r="24" spans="3:11" ht="12.75">
      <c r="C24" s="217"/>
      <c r="D24" s="218"/>
      <c r="E24" s="218"/>
      <c r="F24" s="218"/>
      <c r="G24" s="217"/>
      <c r="H24" s="217"/>
      <c r="I24" s="305"/>
      <c r="J24" s="306"/>
      <c r="K24" s="307"/>
    </row>
    <row r="25" spans="3:11" ht="12.75">
      <c r="C25" s="218"/>
      <c r="D25" s="218"/>
      <c r="E25" s="310"/>
      <c r="F25" s="300"/>
      <c r="H25" s="218"/>
      <c r="I25" s="218"/>
      <c r="J25" s="218"/>
      <c r="K25" s="218"/>
    </row>
    <row r="26" spans="3:11" ht="12.75">
      <c r="C26" s="218"/>
      <c r="D26" s="218"/>
      <c r="E26" s="310"/>
      <c r="F26" s="218"/>
      <c r="G26" s="218"/>
      <c r="H26" s="218"/>
      <c r="I26" s="218"/>
      <c r="J26" s="218"/>
      <c r="K26" s="218"/>
    </row>
    <row r="27" spans="3:11" ht="12.75">
      <c r="C27" s="218"/>
      <c r="D27" s="218"/>
      <c r="E27" s="310"/>
      <c r="F27" s="218"/>
      <c r="G27" s="218"/>
      <c r="H27" s="218"/>
      <c r="I27" s="218"/>
      <c r="J27" s="218"/>
      <c r="K27" s="218"/>
    </row>
    <row r="28" ht="12.75">
      <c r="E28" s="310"/>
    </row>
    <row r="29" ht="12.75">
      <c r="E29" s="310"/>
    </row>
    <row r="30" ht="12.75">
      <c r="E30" s="310"/>
    </row>
    <row r="31" ht="12.75">
      <c r="E31" s="310"/>
    </row>
    <row r="32" ht="12.75">
      <c r="E32" s="310"/>
    </row>
    <row r="33" ht="12.75">
      <c r="E33" s="310"/>
    </row>
    <row r="34" ht="12.75">
      <c r="E34" s="310"/>
    </row>
  </sheetData>
  <sheetProtection/>
  <mergeCells count="11">
    <mergeCell ref="J7:J8"/>
    <mergeCell ref="A5:K5"/>
    <mergeCell ref="A7:A8"/>
    <mergeCell ref="B7:B8"/>
    <mergeCell ref="C7:C8"/>
    <mergeCell ref="K7:K8"/>
    <mergeCell ref="C9:K9"/>
    <mergeCell ref="D7:F7"/>
    <mergeCell ref="G7:G8"/>
    <mergeCell ref="H7:H8"/>
    <mergeCell ref="I7:I8"/>
  </mergeCells>
  <printOptions/>
  <pageMargins left="0.23" right="0.36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7.140625" style="0" customWidth="1"/>
    <col min="3" max="3" width="31.8515625" style="0" customWidth="1"/>
  </cols>
  <sheetData>
    <row r="1" ht="15">
      <c r="A1" s="115" t="s">
        <v>204</v>
      </c>
    </row>
    <row r="2" ht="15">
      <c r="A2" s="34" t="s">
        <v>205</v>
      </c>
    </row>
    <row r="5" spans="2:6" ht="15" customHeight="1">
      <c r="B5" s="375"/>
      <c r="C5" s="375" t="s">
        <v>337</v>
      </c>
      <c r="D5" s="375"/>
      <c r="E5" s="375"/>
      <c r="F5" s="375"/>
    </row>
    <row r="8" spans="2:5" s="338" customFormat="1" ht="16.5" customHeight="1">
      <c r="B8" s="348" t="s">
        <v>325</v>
      </c>
      <c r="C8" s="349" t="s">
        <v>328</v>
      </c>
      <c r="D8" s="349" t="s">
        <v>326</v>
      </c>
      <c r="E8" s="350" t="s">
        <v>327</v>
      </c>
    </row>
    <row r="9" spans="2:5" s="341" customFormat="1" ht="12.75" customHeight="1">
      <c r="B9" s="342">
        <v>1</v>
      </c>
      <c r="C9" s="344" t="s">
        <v>300</v>
      </c>
      <c r="D9" s="345" t="s">
        <v>289</v>
      </c>
      <c r="E9" s="351">
        <v>1</v>
      </c>
    </row>
    <row r="10" spans="2:5" s="341" customFormat="1" ht="12.75" customHeight="1">
      <c r="B10" s="342">
        <v>2</v>
      </c>
      <c r="C10" s="344" t="s">
        <v>301</v>
      </c>
      <c r="D10" s="345" t="s">
        <v>289</v>
      </c>
      <c r="E10" s="351">
        <v>1</v>
      </c>
    </row>
    <row r="11" spans="2:5" s="341" customFormat="1" ht="12.75" customHeight="1">
      <c r="B11" s="342">
        <v>3</v>
      </c>
      <c r="C11" s="344" t="s">
        <v>302</v>
      </c>
      <c r="D11" s="345" t="s">
        <v>289</v>
      </c>
      <c r="E11" s="351">
        <v>1</v>
      </c>
    </row>
    <row r="12" spans="2:5" s="341" customFormat="1" ht="12.75" customHeight="1">
      <c r="B12" s="342">
        <v>4</v>
      </c>
      <c r="C12" s="346" t="s">
        <v>303</v>
      </c>
      <c r="D12" s="345" t="s">
        <v>289</v>
      </c>
      <c r="E12" s="351">
        <v>1</v>
      </c>
    </row>
    <row r="13" spans="2:5" s="341" customFormat="1" ht="12.75" customHeight="1">
      <c r="B13" s="342">
        <v>5</v>
      </c>
      <c r="C13" s="344" t="s">
        <v>304</v>
      </c>
      <c r="D13" s="345" t="s">
        <v>289</v>
      </c>
      <c r="E13" s="351">
        <v>1</v>
      </c>
    </row>
    <row r="14" spans="2:5" s="341" customFormat="1" ht="12.75" customHeight="1">
      <c r="B14" s="342">
        <v>6</v>
      </c>
      <c r="C14" s="344" t="s">
        <v>305</v>
      </c>
      <c r="D14" s="345" t="s">
        <v>289</v>
      </c>
      <c r="E14" s="351">
        <v>1</v>
      </c>
    </row>
    <row r="15" spans="2:5" s="341" customFormat="1" ht="12.75" customHeight="1">
      <c r="B15" s="342">
        <v>7</v>
      </c>
      <c r="C15" s="344" t="s">
        <v>306</v>
      </c>
      <c r="D15" s="345" t="s">
        <v>289</v>
      </c>
      <c r="E15" s="351">
        <v>1</v>
      </c>
    </row>
    <row r="16" spans="2:5" s="341" customFormat="1" ht="12.75" customHeight="1">
      <c r="B16" s="342">
        <v>8</v>
      </c>
      <c r="C16" s="344" t="s">
        <v>307</v>
      </c>
      <c r="D16" s="345" t="s">
        <v>289</v>
      </c>
      <c r="E16" s="351">
        <v>1</v>
      </c>
    </row>
    <row r="17" spans="2:5" s="341" customFormat="1" ht="11.25">
      <c r="B17" s="342"/>
      <c r="C17" s="352"/>
      <c r="D17" s="343"/>
      <c r="E17" s="353"/>
    </row>
    <row r="18" spans="2:5" s="339" customFormat="1" ht="15" customHeight="1">
      <c r="B18" s="447" t="s">
        <v>329</v>
      </c>
      <c r="C18" s="448"/>
      <c r="D18" s="448"/>
      <c r="E18" s="354">
        <f>SUM(E9:E17)</f>
        <v>8</v>
      </c>
    </row>
    <row r="19" spans="1:5" s="340" customFormat="1" ht="14.25">
      <c r="A19" s="355"/>
      <c r="B19" s="356"/>
      <c r="C19" s="347"/>
      <c r="D19" s="347"/>
      <c r="E19" s="347"/>
    </row>
    <row r="20" spans="1:4" ht="15">
      <c r="A20" s="357"/>
      <c r="B20" s="357"/>
      <c r="C20" s="357"/>
      <c r="D20" s="357"/>
    </row>
    <row r="21" spans="1:4" ht="15">
      <c r="A21" s="357"/>
      <c r="B21" s="357"/>
      <c r="C21" s="357"/>
      <c r="D21" s="357"/>
    </row>
  </sheetData>
  <sheetProtection/>
  <mergeCells count="1"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421875" style="0" customWidth="1"/>
    <col min="2" max="2" width="13.57421875" style="0" customWidth="1"/>
    <col min="3" max="3" width="7.00390625" style="0" customWidth="1"/>
    <col min="4" max="4" width="13.140625" style="0" customWidth="1"/>
    <col min="5" max="6" width="6.7109375" style="0" customWidth="1"/>
    <col min="7" max="7" width="11.57421875" style="0" customWidth="1"/>
    <col min="9" max="9" width="11.28125" style="0" customWidth="1"/>
    <col min="11" max="11" width="10.57421875" style="0" customWidth="1"/>
    <col min="12" max="12" width="11.8515625" style="0" customWidth="1"/>
    <col min="14" max="14" width="7.57421875" style="0" customWidth="1"/>
  </cols>
  <sheetData>
    <row r="2" ht="15">
      <c r="A2" s="115" t="s">
        <v>204</v>
      </c>
    </row>
    <row r="3" ht="15">
      <c r="A3" s="34" t="s">
        <v>205</v>
      </c>
    </row>
    <row r="4" spans="5:9" ht="15">
      <c r="E4" s="449" t="s">
        <v>336</v>
      </c>
      <c r="F4" s="449"/>
      <c r="G4" s="449"/>
      <c r="H4" s="449"/>
      <c r="I4" s="449"/>
    </row>
    <row r="6" spans="1:14" s="361" customFormat="1" ht="42.75" customHeight="1">
      <c r="A6" s="358" t="s">
        <v>252</v>
      </c>
      <c r="B6" s="359" t="s">
        <v>330</v>
      </c>
      <c r="C6" s="359" t="s">
        <v>327</v>
      </c>
      <c r="D6" s="359" t="s">
        <v>361</v>
      </c>
      <c r="E6" s="359" t="s">
        <v>331</v>
      </c>
      <c r="F6" s="359" t="s">
        <v>332</v>
      </c>
      <c r="G6" s="359" t="s">
        <v>362</v>
      </c>
      <c r="H6" s="359" t="s">
        <v>363</v>
      </c>
      <c r="I6" s="359" t="s">
        <v>364</v>
      </c>
      <c r="J6" s="359" t="s">
        <v>365</v>
      </c>
      <c r="K6" s="359" t="s">
        <v>333</v>
      </c>
      <c r="L6" s="359" t="s">
        <v>366</v>
      </c>
      <c r="M6" s="359" t="s">
        <v>367</v>
      </c>
      <c r="N6" s="360" t="s">
        <v>334</v>
      </c>
    </row>
    <row r="7" spans="1:14" s="361" customFormat="1" ht="15" customHeight="1">
      <c r="A7" s="362"/>
      <c r="B7" s="363"/>
      <c r="C7" s="363"/>
      <c r="D7" s="363"/>
      <c r="E7" s="364"/>
      <c r="F7" s="364"/>
      <c r="G7" s="364"/>
      <c r="H7" s="364"/>
      <c r="I7" s="364"/>
      <c r="J7" s="364"/>
      <c r="K7" s="364"/>
      <c r="L7" s="364"/>
      <c r="M7" s="364"/>
      <c r="N7" s="365"/>
    </row>
    <row r="8" spans="1:14" s="361" customFormat="1" ht="15" customHeight="1">
      <c r="A8" s="366">
        <v>1</v>
      </c>
      <c r="B8" s="364" t="s">
        <v>335</v>
      </c>
      <c r="C8" s="364">
        <v>8</v>
      </c>
      <c r="D8" s="367">
        <f>'Mag AQT'!F16</f>
        <v>403333.32</v>
      </c>
      <c r="E8" s="368">
        <v>0</v>
      </c>
      <c r="F8" s="368">
        <v>0</v>
      </c>
      <c r="G8" s="368">
        <f>D8+E8-F8</f>
        <v>403333.32</v>
      </c>
      <c r="H8" s="368">
        <v>0</v>
      </c>
      <c r="I8" s="368">
        <f>G8-H8</f>
        <v>403333.32</v>
      </c>
      <c r="J8" s="368">
        <v>0</v>
      </c>
      <c r="K8" s="368">
        <v>0</v>
      </c>
      <c r="L8" s="368">
        <f>I8-J8-K8</f>
        <v>403333.32</v>
      </c>
      <c r="M8" s="368">
        <v>0</v>
      </c>
      <c r="N8" s="369"/>
    </row>
    <row r="9" spans="1:14" s="361" customFormat="1" ht="15" customHeight="1">
      <c r="A9" s="370"/>
      <c r="B9" s="364"/>
      <c r="C9" s="364"/>
      <c r="D9" s="371"/>
      <c r="E9" s="368"/>
      <c r="F9" s="368"/>
      <c r="G9" s="368">
        <v>0</v>
      </c>
      <c r="H9" s="368">
        <v>0</v>
      </c>
      <c r="I9" s="368">
        <v>0</v>
      </c>
      <c r="J9" s="368">
        <v>0</v>
      </c>
      <c r="K9" s="368">
        <v>0</v>
      </c>
      <c r="L9" s="368">
        <v>0</v>
      </c>
      <c r="M9" s="368">
        <v>0</v>
      </c>
      <c r="N9" s="369"/>
    </row>
    <row r="10" spans="1:14" s="361" customFormat="1" ht="15" customHeight="1">
      <c r="A10" s="372"/>
      <c r="B10" s="373" t="s">
        <v>311</v>
      </c>
      <c r="C10" s="373"/>
      <c r="D10" s="374">
        <f aca="true" t="shared" si="0" ref="D10:N10">SUM(D8:D9)</f>
        <v>403333.32</v>
      </c>
      <c r="E10" s="374">
        <f t="shared" si="0"/>
        <v>0</v>
      </c>
      <c r="F10" s="374">
        <f t="shared" si="0"/>
        <v>0</v>
      </c>
      <c r="G10" s="374">
        <f t="shared" si="0"/>
        <v>403333.32</v>
      </c>
      <c r="H10" s="374">
        <f t="shared" si="0"/>
        <v>0</v>
      </c>
      <c r="I10" s="374">
        <f t="shared" si="0"/>
        <v>403333.32</v>
      </c>
      <c r="J10" s="374">
        <f t="shared" si="0"/>
        <v>0</v>
      </c>
      <c r="K10" s="374">
        <f t="shared" si="0"/>
        <v>0</v>
      </c>
      <c r="L10" s="374">
        <f t="shared" si="0"/>
        <v>403333.32</v>
      </c>
      <c r="M10" s="374">
        <f t="shared" si="0"/>
        <v>0</v>
      </c>
      <c r="N10" s="374">
        <f t="shared" si="0"/>
        <v>0</v>
      </c>
    </row>
  </sheetData>
  <sheetProtection/>
  <mergeCells count="1">
    <mergeCell ref="E4:I4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7"/>
  <sheetViews>
    <sheetView zoomScale="85" zoomScaleNormal="85" zoomScalePageLayoutView="0" workbookViewId="0" topLeftCell="A1">
      <selection activeCell="D56" sqref="D56"/>
    </sheetView>
  </sheetViews>
  <sheetFormatPr defaultColWidth="21.57421875" defaultRowHeight="15"/>
  <cols>
    <col min="1" max="1" width="3.140625" style="116" customWidth="1"/>
    <col min="2" max="2" width="56.421875" style="116" customWidth="1"/>
    <col min="3" max="3" width="7.57421875" style="116" customWidth="1"/>
    <col min="4" max="4" width="16.00390625" style="116" customWidth="1"/>
    <col min="5" max="5" width="17.421875" style="116" customWidth="1"/>
    <col min="6" max="6" width="25.8515625" style="116" customWidth="1"/>
    <col min="7" max="16384" width="21.57421875" style="116" customWidth="1"/>
  </cols>
  <sheetData>
    <row r="2" ht="15.75">
      <c r="B2" s="117" t="s">
        <v>204</v>
      </c>
    </row>
    <row r="3" ht="15.75">
      <c r="B3" s="118" t="s">
        <v>207</v>
      </c>
    </row>
    <row r="4" spans="1:6" s="119" customFormat="1" ht="15.75">
      <c r="A4" s="398" t="s">
        <v>206</v>
      </c>
      <c r="B4" s="398"/>
      <c r="C4" s="398"/>
      <c r="D4" s="398"/>
      <c r="E4" s="398"/>
      <c r="F4" s="161"/>
    </row>
    <row r="5" spans="1:6" s="119" customFormat="1" ht="15.75">
      <c r="A5" s="397" t="s">
        <v>341</v>
      </c>
      <c r="B5" s="397"/>
      <c r="C5" s="397"/>
      <c r="D5" s="397"/>
      <c r="E5" s="397"/>
      <c r="F5" s="162"/>
    </row>
    <row r="7" spans="1:5" ht="15.75">
      <c r="A7" s="121"/>
      <c r="B7" s="399" t="s">
        <v>19</v>
      </c>
      <c r="C7" s="399" t="s">
        <v>20</v>
      </c>
      <c r="D7" s="401" t="s">
        <v>342</v>
      </c>
      <c r="E7" s="401" t="s">
        <v>343</v>
      </c>
    </row>
    <row r="8" spans="1:5" ht="15.75">
      <c r="A8" s="122"/>
      <c r="B8" s="400"/>
      <c r="C8" s="400"/>
      <c r="D8" s="402"/>
      <c r="E8" s="402"/>
    </row>
    <row r="9" spans="1:5" ht="15.75">
      <c r="A9" s="123"/>
      <c r="B9" s="124" t="s">
        <v>19</v>
      </c>
      <c r="C9" s="125"/>
      <c r="D9" s="125"/>
      <c r="E9" s="237"/>
    </row>
    <row r="10" spans="1:5" ht="15.75">
      <c r="A10" s="126" t="s">
        <v>21</v>
      </c>
      <c r="B10" s="127" t="s">
        <v>22</v>
      </c>
      <c r="C10" s="128"/>
      <c r="D10" s="128"/>
      <c r="E10" s="132"/>
    </row>
    <row r="11" spans="1:5" ht="15.75">
      <c r="A11" s="130" t="s">
        <v>23</v>
      </c>
      <c r="B11" s="131" t="s">
        <v>24</v>
      </c>
      <c r="C11" s="128"/>
      <c r="D11" s="145">
        <f>D12</f>
        <v>4049.49</v>
      </c>
      <c r="E11" s="289">
        <f>SUM(E12)</f>
        <v>2996.13</v>
      </c>
    </row>
    <row r="12" spans="1:5" ht="15.75">
      <c r="A12" s="132"/>
      <c r="B12" s="133" t="s">
        <v>209</v>
      </c>
      <c r="C12" s="128"/>
      <c r="D12" s="149">
        <f>951+3098.49</f>
        <v>4049.49</v>
      </c>
      <c r="E12" s="238">
        <v>2996.13</v>
      </c>
    </row>
    <row r="13" spans="1:5" ht="15.75">
      <c r="A13" s="130" t="s">
        <v>28</v>
      </c>
      <c r="B13" s="131" t="s">
        <v>29</v>
      </c>
      <c r="C13" s="128"/>
      <c r="D13" s="128"/>
      <c r="E13" s="132"/>
    </row>
    <row r="14" spans="1:5" ht="15.75">
      <c r="A14" s="130" t="s">
        <v>30</v>
      </c>
      <c r="B14" s="131" t="s">
        <v>31</v>
      </c>
      <c r="C14" s="128"/>
      <c r="D14" s="233">
        <f>D15+D16+D17+D18+D19</f>
        <v>1111468.88</v>
      </c>
      <c r="E14" s="129">
        <f>E15+E16+E17+E18</f>
        <v>1718212.88</v>
      </c>
    </row>
    <row r="15" spans="1:5" ht="15.75">
      <c r="A15" s="132" t="s">
        <v>25</v>
      </c>
      <c r="B15" s="133" t="s">
        <v>81</v>
      </c>
      <c r="C15" s="128"/>
      <c r="D15" s="170">
        <f>0</f>
        <v>0</v>
      </c>
      <c r="E15" s="132"/>
    </row>
    <row r="16" spans="1:5" ht="15.75">
      <c r="A16" s="132" t="s">
        <v>26</v>
      </c>
      <c r="B16" s="133" t="s">
        <v>82</v>
      </c>
      <c r="C16" s="128"/>
      <c r="D16" s="170">
        <v>0</v>
      </c>
      <c r="E16" s="132"/>
    </row>
    <row r="17" spans="1:5" ht="15.75">
      <c r="A17" s="132" t="s">
        <v>27</v>
      </c>
      <c r="B17" s="133" t="s">
        <v>83</v>
      </c>
      <c r="C17" s="128"/>
      <c r="D17" s="170">
        <v>0</v>
      </c>
      <c r="E17" s="132"/>
    </row>
    <row r="18" spans="1:5" ht="15.75">
      <c r="A18" s="132" t="s">
        <v>32</v>
      </c>
      <c r="B18" s="133" t="s">
        <v>84</v>
      </c>
      <c r="C18" s="128"/>
      <c r="D18" s="170">
        <v>1018212.88</v>
      </c>
      <c r="E18" s="238">
        <v>1718212.88</v>
      </c>
    </row>
    <row r="19" spans="1:5" ht="15.75">
      <c r="A19" s="132" t="s">
        <v>39</v>
      </c>
      <c r="B19" s="377" t="s">
        <v>344</v>
      </c>
      <c r="C19" s="128"/>
      <c r="D19" s="170">
        <v>93256</v>
      </c>
      <c r="E19" s="238"/>
    </row>
    <row r="20" spans="1:5" ht="15.75">
      <c r="A20" s="130" t="s">
        <v>33</v>
      </c>
      <c r="B20" s="131" t="s">
        <v>34</v>
      </c>
      <c r="C20" s="128"/>
      <c r="D20" s="170">
        <f>D21+D22+D23+D24+D25</f>
        <v>0</v>
      </c>
      <c r="E20" s="132"/>
    </row>
    <row r="21" spans="1:5" ht="15.75">
      <c r="A21" s="132" t="s">
        <v>25</v>
      </c>
      <c r="B21" s="133" t="s">
        <v>35</v>
      </c>
      <c r="C21" s="128"/>
      <c r="D21" s="170"/>
      <c r="E21" s="132"/>
    </row>
    <row r="22" spans="1:5" ht="15.75">
      <c r="A22" s="132" t="s">
        <v>26</v>
      </c>
      <c r="B22" s="133" t="s">
        <v>36</v>
      </c>
      <c r="C22" s="128"/>
      <c r="D22" s="170"/>
      <c r="E22" s="132"/>
    </row>
    <row r="23" spans="1:5" ht="15.75">
      <c r="A23" s="132" t="s">
        <v>27</v>
      </c>
      <c r="B23" s="133" t="s">
        <v>37</v>
      </c>
      <c r="C23" s="128"/>
      <c r="D23" s="170"/>
      <c r="E23" s="132"/>
    </row>
    <row r="24" spans="1:5" ht="15.75">
      <c r="A24" s="132" t="s">
        <v>32</v>
      </c>
      <c r="B24" s="133" t="s">
        <v>38</v>
      </c>
      <c r="C24" s="128"/>
      <c r="D24" s="170"/>
      <c r="E24" s="132"/>
    </row>
    <row r="25" spans="1:5" ht="15.75">
      <c r="A25" s="132" t="s">
        <v>39</v>
      </c>
      <c r="B25" s="133" t="s">
        <v>86</v>
      </c>
      <c r="C25" s="128"/>
      <c r="D25" s="170"/>
      <c r="E25" s="132"/>
    </row>
    <row r="26" spans="1:5" ht="15.75">
      <c r="A26" s="130" t="s">
        <v>40</v>
      </c>
      <c r="B26" s="131" t="s">
        <v>41</v>
      </c>
      <c r="C26" s="128"/>
      <c r="D26" s="170">
        <v>0</v>
      </c>
      <c r="E26" s="132"/>
    </row>
    <row r="27" spans="1:5" ht="15.75">
      <c r="A27" s="130" t="s">
        <v>42</v>
      </c>
      <c r="B27" s="131" t="s">
        <v>43</v>
      </c>
      <c r="C27" s="128"/>
      <c r="D27" s="170">
        <v>0</v>
      </c>
      <c r="E27" s="132"/>
    </row>
    <row r="28" spans="1:6" ht="15.75">
      <c r="A28" s="135"/>
      <c r="B28" s="136" t="s">
        <v>44</v>
      </c>
      <c r="C28" s="137"/>
      <c r="D28" s="234">
        <f>D11+D14+D20</f>
        <v>1115518.3699999999</v>
      </c>
      <c r="E28" s="138">
        <f>E11+E13+E20+E26+E27+E14</f>
        <v>1721209.0099999998</v>
      </c>
      <c r="F28" s="139"/>
    </row>
    <row r="29" spans="1:5" ht="15.75">
      <c r="A29" s="130" t="s">
        <v>45</v>
      </c>
      <c r="B29" s="140" t="s">
        <v>46</v>
      </c>
      <c r="C29" s="128"/>
      <c r="D29" s="128"/>
      <c r="E29" s="132"/>
    </row>
    <row r="30" spans="1:5" ht="15.75">
      <c r="A30" s="130" t="s">
        <v>23</v>
      </c>
      <c r="B30" s="131" t="s">
        <v>47</v>
      </c>
      <c r="C30" s="134"/>
      <c r="D30" s="129">
        <f>D31+D32+D33+D34</f>
        <v>403333.31999999995</v>
      </c>
      <c r="E30" s="129">
        <f>SUM(E31:E34)</f>
        <v>403333.31999999995</v>
      </c>
    </row>
    <row r="31" spans="1:5" ht="15.75">
      <c r="A31" s="132" t="s">
        <v>25</v>
      </c>
      <c r="B31" s="133" t="s">
        <v>48</v>
      </c>
      <c r="C31" s="134"/>
      <c r="D31" s="134">
        <v>0</v>
      </c>
      <c r="E31" s="134"/>
    </row>
    <row r="32" spans="1:5" ht="15.75">
      <c r="A32" s="132" t="s">
        <v>26</v>
      </c>
      <c r="B32" s="133" t="s">
        <v>49</v>
      </c>
      <c r="C32" s="134"/>
      <c r="D32" s="134">
        <v>0</v>
      </c>
      <c r="E32" s="134"/>
    </row>
    <row r="33" spans="1:5" ht="15.75">
      <c r="A33" s="132" t="s">
        <v>27</v>
      </c>
      <c r="B33" s="133" t="s">
        <v>87</v>
      </c>
      <c r="C33" s="134"/>
      <c r="D33" s="134">
        <f>320666.66+82666.66</f>
        <v>403333.31999999995</v>
      </c>
      <c r="E33" s="134">
        <f>320666.66+82666.66</f>
        <v>403333.31999999995</v>
      </c>
    </row>
    <row r="34" spans="1:6" ht="15.75">
      <c r="A34" s="132" t="s">
        <v>32</v>
      </c>
      <c r="B34" s="133" t="s">
        <v>203</v>
      </c>
      <c r="C34" s="134"/>
      <c r="D34" s="134"/>
      <c r="E34" s="134"/>
      <c r="F34" s="141"/>
    </row>
    <row r="35" spans="1:5" ht="15.75">
      <c r="A35" s="132"/>
      <c r="B35" s="133"/>
      <c r="C35" s="134"/>
      <c r="D35" s="134"/>
      <c r="E35" s="134"/>
    </row>
    <row r="36" spans="1:6" ht="15.75">
      <c r="A36" s="130" t="s">
        <v>30</v>
      </c>
      <c r="B36" s="131" t="s">
        <v>50</v>
      </c>
      <c r="C36" s="134"/>
      <c r="D36" s="134">
        <v>0</v>
      </c>
      <c r="E36" s="134"/>
      <c r="F36" s="141"/>
    </row>
    <row r="37" spans="1:5" ht="15.75">
      <c r="A37" s="130" t="s">
        <v>33</v>
      </c>
      <c r="B37" s="131" t="s">
        <v>51</v>
      </c>
      <c r="C37" s="128"/>
      <c r="D37" s="376">
        <f>D38+D39</f>
        <v>18693135.93</v>
      </c>
      <c r="E37" s="376">
        <f>E38+E39</f>
        <v>16639199.29</v>
      </c>
    </row>
    <row r="38" spans="1:5" ht="15.75">
      <c r="A38" s="132" t="s">
        <v>25</v>
      </c>
      <c r="B38" s="133" t="s">
        <v>52</v>
      </c>
      <c r="C38" s="128"/>
      <c r="D38" s="170">
        <v>18693135.93</v>
      </c>
      <c r="E38" s="238">
        <v>16639199.29</v>
      </c>
    </row>
    <row r="39" spans="1:5" ht="15.75">
      <c r="A39" s="132" t="s">
        <v>26</v>
      </c>
      <c r="B39" s="133" t="s">
        <v>53</v>
      </c>
      <c r="C39" s="128"/>
      <c r="D39" s="170"/>
      <c r="E39" s="132"/>
    </row>
    <row r="40" spans="1:5" ht="15.75">
      <c r="A40" s="130" t="s">
        <v>40</v>
      </c>
      <c r="B40" s="131" t="s">
        <v>54</v>
      </c>
      <c r="C40" s="128"/>
      <c r="D40" s="170">
        <v>0</v>
      </c>
      <c r="E40" s="132"/>
    </row>
    <row r="41" spans="1:5" ht="15.75">
      <c r="A41" s="130" t="s">
        <v>42</v>
      </c>
      <c r="B41" s="131" t="s">
        <v>55</v>
      </c>
      <c r="C41" s="128"/>
      <c r="D41" s="170">
        <v>0</v>
      </c>
      <c r="E41" s="132"/>
    </row>
    <row r="42" spans="1:5" ht="15.75">
      <c r="A42" s="135"/>
      <c r="B42" s="136" t="s">
        <v>56</v>
      </c>
      <c r="C42" s="137"/>
      <c r="D42" s="234">
        <f>D30+D36+D37+D40+D41</f>
        <v>19096469.25</v>
      </c>
      <c r="E42" s="138">
        <f>E30+E36+E37+E40+E41</f>
        <v>17042532.61</v>
      </c>
    </row>
    <row r="43" spans="1:6" ht="15.75">
      <c r="A43" s="142"/>
      <c r="B43" s="143" t="s">
        <v>57</v>
      </c>
      <c r="C43" s="128"/>
      <c r="D43" s="233">
        <f>D28+D42</f>
        <v>20211987.62</v>
      </c>
      <c r="E43" s="129">
        <f>E28+E42</f>
        <v>18763741.619999997</v>
      </c>
      <c r="F43" s="139"/>
    </row>
    <row r="44" spans="1:5" ht="15.75">
      <c r="A44" s="144"/>
      <c r="B44" s="145" t="s">
        <v>58</v>
      </c>
      <c r="C44" s="128"/>
      <c r="D44" s="170"/>
      <c r="E44" s="132"/>
    </row>
    <row r="45" spans="1:5" ht="15.75">
      <c r="A45" s="167"/>
      <c r="B45" s="168"/>
      <c r="C45" s="160"/>
      <c r="D45" s="290"/>
      <c r="E45" s="239"/>
    </row>
    <row r="46" spans="1:5" s="166" customFormat="1" ht="15.75">
      <c r="A46" s="165"/>
      <c r="B46" s="163"/>
      <c r="C46" s="164"/>
      <c r="D46" s="164"/>
      <c r="E46" s="164"/>
    </row>
    <row r="47" spans="1:6" s="119" customFormat="1" ht="15.75">
      <c r="A47" s="398"/>
      <c r="B47" s="398"/>
      <c r="C47" s="398"/>
      <c r="D47" s="398"/>
      <c r="E47" s="398"/>
      <c r="F47" s="161"/>
    </row>
    <row r="48" spans="1:6" s="119" customFormat="1" ht="15.75">
      <c r="A48" s="398"/>
      <c r="B48" s="398"/>
      <c r="C48" s="398"/>
      <c r="D48" s="398"/>
      <c r="E48" s="398"/>
      <c r="F48" s="161"/>
    </row>
    <row r="49" ht="15.75">
      <c r="B49" s="117" t="s">
        <v>204</v>
      </c>
    </row>
    <row r="50" ht="15.75">
      <c r="B50" s="118" t="s">
        <v>207</v>
      </c>
    </row>
    <row r="51" spans="1:6" s="119" customFormat="1" ht="15.75">
      <c r="A51" s="398" t="s">
        <v>206</v>
      </c>
      <c r="B51" s="398"/>
      <c r="C51" s="398"/>
      <c r="D51" s="398"/>
      <c r="E51" s="398"/>
      <c r="F51" s="161"/>
    </row>
    <row r="52" spans="1:6" s="119" customFormat="1" ht="15.75">
      <c r="A52" s="397" t="s">
        <v>345</v>
      </c>
      <c r="B52" s="397"/>
      <c r="C52" s="397"/>
      <c r="D52" s="397"/>
      <c r="E52" s="397"/>
      <c r="F52" s="162"/>
    </row>
    <row r="53" spans="1:6" s="119" customFormat="1" ht="15.75">
      <c r="A53" s="111"/>
      <c r="B53" s="111"/>
      <c r="C53" s="111"/>
      <c r="D53" s="111"/>
      <c r="E53" s="111"/>
      <c r="F53" s="162"/>
    </row>
    <row r="54" spans="1:5" ht="15" customHeight="1">
      <c r="A54" s="121"/>
      <c r="B54" s="399" t="s">
        <v>59</v>
      </c>
      <c r="C54" s="399" t="s">
        <v>20</v>
      </c>
      <c r="D54" s="401" t="s">
        <v>342</v>
      </c>
      <c r="E54" s="401" t="s">
        <v>343</v>
      </c>
    </row>
    <row r="55" spans="1:5" ht="15.75">
      <c r="A55" s="122"/>
      <c r="B55" s="400"/>
      <c r="C55" s="400"/>
      <c r="D55" s="402"/>
      <c r="E55" s="402"/>
    </row>
    <row r="56" spans="1:5" ht="15.75">
      <c r="A56" s="146"/>
      <c r="B56" s="124" t="s">
        <v>60</v>
      </c>
      <c r="C56" s="125"/>
      <c r="D56" s="237"/>
      <c r="E56" s="240"/>
    </row>
    <row r="57" spans="1:5" ht="15.75">
      <c r="A57" s="147" t="s">
        <v>21</v>
      </c>
      <c r="B57" s="140" t="s">
        <v>61</v>
      </c>
      <c r="C57" s="148"/>
      <c r="D57" s="129"/>
      <c r="E57" s="129"/>
    </row>
    <row r="58" spans="1:5" ht="15.75">
      <c r="A58" s="147">
        <v>1</v>
      </c>
      <c r="B58" s="145" t="s">
        <v>62</v>
      </c>
      <c r="C58" s="148"/>
      <c r="D58" s="235">
        <f>D59+D60+D61</f>
        <v>16546885.62</v>
      </c>
      <c r="E58" s="129">
        <f>E59+E61</f>
        <v>15815285.62</v>
      </c>
    </row>
    <row r="59" spans="1:5" ht="15.75">
      <c r="A59" s="132" t="s">
        <v>25</v>
      </c>
      <c r="B59" s="149" t="s">
        <v>88</v>
      </c>
      <c r="C59" s="148"/>
      <c r="D59" s="171">
        <v>0</v>
      </c>
      <c r="E59" s="241"/>
    </row>
    <row r="60" spans="1:5" ht="15.75">
      <c r="A60" s="132" t="s">
        <v>26</v>
      </c>
      <c r="B60" s="133" t="s">
        <v>89</v>
      </c>
      <c r="C60" s="128"/>
      <c r="D60" s="170">
        <v>0</v>
      </c>
      <c r="E60" s="132"/>
    </row>
    <row r="61" spans="1:5" ht="15.75">
      <c r="A61" s="132" t="s">
        <v>39</v>
      </c>
      <c r="B61" s="133" t="s">
        <v>85</v>
      </c>
      <c r="C61" s="128"/>
      <c r="D61" s="170">
        <f>4222580.5+12324305.12</f>
        <v>16546885.62</v>
      </c>
      <c r="E61" s="238">
        <v>15815285.62</v>
      </c>
    </row>
    <row r="62" spans="1:5" ht="15.75">
      <c r="A62" s="147">
        <v>2</v>
      </c>
      <c r="B62" s="150" t="s">
        <v>63</v>
      </c>
      <c r="C62" s="128"/>
      <c r="D62" s="233">
        <f>D63+D64+D65+D66</f>
        <v>3665102</v>
      </c>
      <c r="E62" s="129">
        <f>E63+E64+E65+E66</f>
        <v>2948456</v>
      </c>
    </row>
    <row r="63" spans="1:5" ht="15.75">
      <c r="A63" s="132" t="s">
        <v>25</v>
      </c>
      <c r="B63" s="133" t="s">
        <v>64</v>
      </c>
      <c r="C63" s="148"/>
      <c r="D63" s="171">
        <v>3571540</v>
      </c>
      <c r="E63" s="242">
        <v>2720885</v>
      </c>
    </row>
    <row r="64" spans="1:5" ht="15.75">
      <c r="A64" s="132" t="s">
        <v>26</v>
      </c>
      <c r="B64" s="133" t="s">
        <v>65</v>
      </c>
      <c r="C64" s="128"/>
      <c r="D64" s="170">
        <f>0</f>
        <v>0</v>
      </c>
      <c r="E64" s="132"/>
    </row>
    <row r="65" spans="1:5" ht="15.75">
      <c r="A65" s="132" t="s">
        <v>27</v>
      </c>
      <c r="B65" s="133" t="s">
        <v>144</v>
      </c>
      <c r="C65" s="148"/>
      <c r="D65" s="171">
        <f>77562+5000+11000</f>
        <v>93562</v>
      </c>
      <c r="E65" s="242">
        <v>227571</v>
      </c>
    </row>
    <row r="66" spans="1:5" ht="15.75">
      <c r="A66" s="132" t="s">
        <v>32</v>
      </c>
      <c r="B66" s="133" t="s">
        <v>208</v>
      </c>
      <c r="C66" s="148"/>
      <c r="D66" s="171">
        <v>0</v>
      </c>
      <c r="E66" s="241"/>
    </row>
    <row r="67" spans="1:5" ht="15.75">
      <c r="A67" s="147">
        <v>3</v>
      </c>
      <c r="B67" s="145" t="s">
        <v>66</v>
      </c>
      <c r="C67" s="148"/>
      <c r="D67" s="148"/>
      <c r="E67" s="241"/>
    </row>
    <row r="68" spans="1:5" ht="15.75">
      <c r="A68" s="147">
        <v>4</v>
      </c>
      <c r="B68" s="131" t="s">
        <v>67</v>
      </c>
      <c r="C68" s="128"/>
      <c r="D68" s="128"/>
      <c r="E68" s="132"/>
    </row>
    <row r="69" spans="1:6" ht="15.75">
      <c r="A69" s="151"/>
      <c r="B69" s="136" t="s">
        <v>68</v>
      </c>
      <c r="C69" s="152"/>
      <c r="D69" s="236">
        <f>D58+D62+D67+D68</f>
        <v>20211987.619999997</v>
      </c>
      <c r="E69" s="138">
        <f>E58+E62+E67+E68</f>
        <v>18763741.619999997</v>
      </c>
      <c r="F69" s="139"/>
    </row>
    <row r="70" spans="1:5" ht="15.75">
      <c r="A70" s="147" t="s">
        <v>45</v>
      </c>
      <c r="B70" s="140" t="s">
        <v>69</v>
      </c>
      <c r="C70" s="128"/>
      <c r="D70" s="291">
        <f>D71</f>
        <v>0</v>
      </c>
      <c r="E70" s="132"/>
    </row>
    <row r="71" spans="1:5" ht="15.75">
      <c r="A71" s="147">
        <v>1</v>
      </c>
      <c r="B71" s="131" t="s">
        <v>70</v>
      </c>
      <c r="C71" s="128"/>
      <c r="D71" s="170">
        <f>D72+D73</f>
        <v>0</v>
      </c>
      <c r="E71" s="132"/>
    </row>
    <row r="72" spans="1:5" ht="15.75">
      <c r="A72" s="132" t="s">
        <v>25</v>
      </c>
      <c r="B72" s="133" t="s">
        <v>71</v>
      </c>
      <c r="C72" s="128"/>
      <c r="D72" s="170"/>
      <c r="E72" s="132"/>
    </row>
    <row r="73" spans="1:5" ht="15.75">
      <c r="A73" s="132" t="s">
        <v>26</v>
      </c>
      <c r="B73" s="133" t="s">
        <v>145</v>
      </c>
      <c r="C73" s="128"/>
      <c r="D73" s="170"/>
      <c r="E73" s="132"/>
    </row>
    <row r="74" spans="1:5" ht="15.75">
      <c r="A74" s="151"/>
      <c r="B74" s="136" t="s">
        <v>72</v>
      </c>
      <c r="C74" s="137"/>
      <c r="D74" s="137"/>
      <c r="E74" s="243"/>
    </row>
    <row r="75" spans="1:5" ht="15.75">
      <c r="A75" s="151"/>
      <c r="B75" s="136" t="s">
        <v>73</v>
      </c>
      <c r="C75" s="137"/>
      <c r="D75" s="234">
        <f>D69+D74</f>
        <v>20211987.619999997</v>
      </c>
      <c r="E75" s="138">
        <f>E69+E74</f>
        <v>18763741.619999997</v>
      </c>
    </row>
    <row r="76" spans="1:5" ht="15.75">
      <c r="A76" s="153"/>
      <c r="B76" s="140" t="s">
        <v>74</v>
      </c>
      <c r="C76" s="128"/>
      <c r="D76" s="128"/>
      <c r="E76" s="132"/>
    </row>
    <row r="77" spans="1:5" ht="15.75">
      <c r="A77" s="147">
        <v>1</v>
      </c>
      <c r="B77" s="133" t="s">
        <v>146</v>
      </c>
      <c r="C77" s="128"/>
      <c r="D77" s="128"/>
      <c r="E77" s="132"/>
    </row>
    <row r="78" spans="1:5" ht="15.75">
      <c r="A78" s="147">
        <v>2</v>
      </c>
      <c r="B78" s="133" t="s">
        <v>77</v>
      </c>
      <c r="C78" s="128"/>
      <c r="D78" s="128"/>
      <c r="E78" s="132"/>
    </row>
    <row r="79" spans="1:5" ht="15.75">
      <c r="A79" s="147">
        <v>3</v>
      </c>
      <c r="B79" s="133" t="s">
        <v>78</v>
      </c>
      <c r="C79" s="128"/>
      <c r="D79" s="128"/>
      <c r="E79" s="132"/>
    </row>
    <row r="80" spans="1:5" ht="15.75">
      <c r="A80" s="147">
        <v>4</v>
      </c>
      <c r="B80" s="133" t="s">
        <v>147</v>
      </c>
      <c r="C80" s="128"/>
      <c r="D80" s="169"/>
      <c r="E80" s="244"/>
    </row>
    <row r="81" spans="1:5" ht="15.75">
      <c r="A81" s="151"/>
      <c r="B81" s="136" t="s">
        <v>79</v>
      </c>
      <c r="C81" s="137"/>
      <c r="D81" s="292">
        <f>D77+D78+D79+D80</f>
        <v>0</v>
      </c>
      <c r="E81" s="154">
        <f>SUM(E77:E80)</f>
        <v>0</v>
      </c>
    </row>
    <row r="82" spans="1:5" ht="15.75">
      <c r="A82" s="155"/>
      <c r="B82" s="136" t="s">
        <v>80</v>
      </c>
      <c r="C82" s="137"/>
      <c r="D82" s="294">
        <f>D75+D81</f>
        <v>20211987.619999997</v>
      </c>
      <c r="E82" s="156">
        <f>E75+E81</f>
        <v>18763741.619999997</v>
      </c>
    </row>
    <row r="83" spans="1:5" ht="15.75">
      <c r="A83" s="157"/>
      <c r="B83" s="149" t="s">
        <v>58</v>
      </c>
      <c r="C83" s="128"/>
      <c r="D83" s="293"/>
      <c r="E83" s="241"/>
    </row>
    <row r="84" spans="1:5" ht="15.75">
      <c r="A84" s="147"/>
      <c r="B84" s="133"/>
      <c r="C84" s="128"/>
      <c r="D84" s="128"/>
      <c r="E84" s="132"/>
    </row>
    <row r="85" spans="1:5" ht="15.75">
      <c r="A85" s="158"/>
      <c r="B85" s="159"/>
      <c r="C85" s="160"/>
      <c r="D85" s="160"/>
      <c r="E85" s="239"/>
    </row>
    <row r="87" spans="4:5" ht="15.75">
      <c r="D87" s="139">
        <f>D43-D82</f>
        <v>0</v>
      </c>
      <c r="E87" s="139">
        <f>E43-E82</f>
        <v>0</v>
      </c>
    </row>
  </sheetData>
  <sheetProtection/>
  <mergeCells count="14">
    <mergeCell ref="E7:E8"/>
    <mergeCell ref="E54:E55"/>
    <mergeCell ref="D7:D8"/>
    <mergeCell ref="D54:D55"/>
    <mergeCell ref="A5:E5"/>
    <mergeCell ref="A4:E4"/>
    <mergeCell ref="B54:B55"/>
    <mergeCell ref="C54:C55"/>
    <mergeCell ref="B7:B8"/>
    <mergeCell ref="C7:C8"/>
    <mergeCell ref="A51:E51"/>
    <mergeCell ref="A52:E52"/>
    <mergeCell ref="A47:E47"/>
    <mergeCell ref="A48:E48"/>
  </mergeCells>
  <printOptions horizontalCentered="1" verticalCentered="1"/>
  <pageMargins left="0.35" right="0.37" top="0.93" bottom="0.93" header="0.275590551181102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1.7109375" style="116" customWidth="1"/>
    <col min="2" max="2" width="51.28125" style="116" customWidth="1"/>
    <col min="3" max="3" width="15.7109375" style="120" bestFit="1" customWidth="1"/>
    <col min="4" max="4" width="13.7109375" style="116" bestFit="1" customWidth="1"/>
    <col min="5" max="6" width="9.140625" style="116" customWidth="1"/>
    <col min="7" max="7" width="11.7109375" style="116" customWidth="1"/>
    <col min="8" max="16384" width="9.140625" style="116" customWidth="1"/>
  </cols>
  <sheetData>
    <row r="2" spans="1:2" ht="15.75">
      <c r="A2" s="195" t="s">
        <v>239</v>
      </c>
      <c r="B2" s="116" t="s">
        <v>240</v>
      </c>
    </row>
    <row r="3" spans="1:2" ht="15.75">
      <c r="A3" s="195" t="s">
        <v>241</v>
      </c>
      <c r="B3" s="116" t="s">
        <v>142</v>
      </c>
    </row>
    <row r="4" spans="1:7" ht="15.75">
      <c r="A4" s="403" t="s">
        <v>242</v>
      </c>
      <c r="B4" s="403"/>
      <c r="C4" s="403"/>
      <c r="D4" s="231"/>
      <c r="E4" s="231"/>
      <c r="F4" s="231"/>
      <c r="G4" s="231"/>
    </row>
    <row r="6" spans="1:2" ht="15.75">
      <c r="A6" s="195" t="s">
        <v>246</v>
      </c>
      <c r="B6" s="116" t="s">
        <v>348</v>
      </c>
    </row>
    <row r="8" ht="16.5" thickBot="1"/>
    <row r="9" spans="1:3" ht="16.5" thickTop="1">
      <c r="A9" s="311"/>
      <c r="B9" s="312" t="s">
        <v>243</v>
      </c>
      <c r="C9" s="313" t="s">
        <v>244</v>
      </c>
    </row>
    <row r="10" spans="1:3" ht="15.75">
      <c r="A10" s="196">
        <v>1</v>
      </c>
      <c r="B10" s="197" t="s">
        <v>186</v>
      </c>
      <c r="C10" s="198">
        <v>6666.66</v>
      </c>
    </row>
    <row r="11" spans="1:3" ht="15.75">
      <c r="A11" s="196">
        <v>2</v>
      </c>
      <c r="B11" s="197" t="s">
        <v>187</v>
      </c>
      <c r="C11" s="198">
        <v>60000</v>
      </c>
    </row>
    <row r="12" spans="1:3" ht="15.75">
      <c r="A12" s="196">
        <v>3</v>
      </c>
      <c r="B12" s="197" t="s">
        <v>188</v>
      </c>
      <c r="C12" s="198">
        <v>1886070</v>
      </c>
    </row>
    <row r="13" spans="1:3" ht="15.75">
      <c r="A13" s="196">
        <v>4</v>
      </c>
      <c r="B13" s="197" t="s">
        <v>189</v>
      </c>
      <c r="C13" s="198">
        <v>4663626</v>
      </c>
    </row>
    <row r="14" spans="1:3" ht="15.75">
      <c r="A14" s="196">
        <v>5</v>
      </c>
      <c r="B14" s="197" t="s">
        <v>190</v>
      </c>
      <c r="C14" s="198">
        <v>600000</v>
      </c>
    </row>
    <row r="15" spans="1:3" ht="15.75">
      <c r="A15" s="196">
        <v>6</v>
      </c>
      <c r="B15" s="197" t="s">
        <v>191</v>
      </c>
      <c r="C15" s="296">
        <f>488889+55000+55000</f>
        <v>598889</v>
      </c>
    </row>
    <row r="16" spans="1:3" ht="15.75">
      <c r="A16" s="196">
        <v>7</v>
      </c>
      <c r="B16" s="197" t="s">
        <v>192</v>
      </c>
      <c r="C16" s="296">
        <v>2266690.93</v>
      </c>
    </row>
    <row r="17" spans="1:3" ht="15.75">
      <c r="A17" s="196">
        <v>8</v>
      </c>
      <c r="B17" s="197" t="s">
        <v>193</v>
      </c>
      <c r="C17" s="296">
        <v>84000</v>
      </c>
    </row>
    <row r="18" spans="1:3" ht="15.75">
      <c r="A18" s="196">
        <v>9</v>
      </c>
      <c r="B18" s="197" t="s">
        <v>194</v>
      </c>
      <c r="C18" s="296">
        <f>21240+1200+700</f>
        <v>23140</v>
      </c>
    </row>
    <row r="19" spans="1:3" ht="15.75">
      <c r="A19" s="196">
        <v>10</v>
      </c>
      <c r="B19" s="197" t="s">
        <v>195</v>
      </c>
      <c r="C19" s="296">
        <v>694750</v>
      </c>
    </row>
    <row r="20" spans="1:3" ht="15.75">
      <c r="A20" s="196">
        <v>11</v>
      </c>
      <c r="B20" s="197" t="s">
        <v>196</v>
      </c>
      <c r="C20" s="296">
        <f>17647.11+3666.67-4.03</f>
        <v>21309.75</v>
      </c>
    </row>
    <row r="21" spans="1:3" ht="15.75">
      <c r="A21" s="196">
        <v>12</v>
      </c>
      <c r="B21" s="197" t="s">
        <v>197</v>
      </c>
      <c r="C21" s="296">
        <f>457800+20250+40120+25120</f>
        <v>543290</v>
      </c>
    </row>
    <row r="22" spans="1:3" ht="15.75">
      <c r="A22" s="196">
        <v>13</v>
      </c>
      <c r="B22" s="197" t="s">
        <v>186</v>
      </c>
      <c r="C22" s="296">
        <f>27000+358333.33</f>
        <v>385333.33</v>
      </c>
    </row>
    <row r="23" spans="1:3" ht="15.75">
      <c r="A23" s="196">
        <v>14</v>
      </c>
      <c r="B23" s="197" t="s">
        <v>247</v>
      </c>
      <c r="C23" s="296">
        <v>72100</v>
      </c>
    </row>
    <row r="24" spans="1:3" ht="15.75">
      <c r="A24" s="196">
        <v>15</v>
      </c>
      <c r="B24" s="197" t="s">
        <v>248</v>
      </c>
      <c r="C24" s="296">
        <f>2159120+841520</f>
        <v>3000640</v>
      </c>
    </row>
    <row r="25" spans="1:3" ht="15.75">
      <c r="A25" s="196">
        <v>16</v>
      </c>
      <c r="B25" s="295" t="s">
        <v>309</v>
      </c>
      <c r="C25" s="296">
        <f>113333</f>
        <v>113333</v>
      </c>
    </row>
    <row r="26" spans="1:3" ht="15.75">
      <c r="A26" s="196">
        <v>17</v>
      </c>
      <c r="B26" s="295" t="s">
        <v>310</v>
      </c>
      <c r="C26" s="296">
        <f>20000+302567+117577</f>
        <v>440144</v>
      </c>
    </row>
    <row r="27" spans="1:3" ht="15.75">
      <c r="A27" s="196">
        <v>18</v>
      </c>
      <c r="B27" s="197" t="s">
        <v>249</v>
      </c>
      <c r="C27" s="296">
        <f>1000+103500</f>
        <v>104500</v>
      </c>
    </row>
    <row r="28" spans="1:3" ht="15.75">
      <c r="A28" s="196">
        <v>19</v>
      </c>
      <c r="B28" s="197" t="s">
        <v>250</v>
      </c>
      <c r="C28" s="296">
        <f>1769775+726000</f>
        <v>2495775</v>
      </c>
    </row>
    <row r="29" spans="1:3" ht="15.75">
      <c r="A29" s="196">
        <v>20</v>
      </c>
      <c r="B29" s="197" t="s">
        <v>251</v>
      </c>
      <c r="C29" s="296">
        <f>284018.26+50100+3375</f>
        <v>337493.26</v>
      </c>
    </row>
    <row r="30" spans="1:3" ht="15.75">
      <c r="A30" s="196">
        <v>21</v>
      </c>
      <c r="B30" s="378" t="s">
        <v>351</v>
      </c>
      <c r="C30" s="380">
        <v>9135</v>
      </c>
    </row>
    <row r="31" spans="1:3" ht="15.75">
      <c r="A31" s="196">
        <v>22</v>
      </c>
      <c r="B31" s="378" t="s">
        <v>346</v>
      </c>
      <c r="C31" s="379">
        <v>64200</v>
      </c>
    </row>
    <row r="32" spans="1:3" ht="15.75">
      <c r="A32" s="196">
        <v>23</v>
      </c>
      <c r="B32" s="378" t="s">
        <v>347</v>
      </c>
      <c r="C32" s="379">
        <v>222050</v>
      </c>
    </row>
    <row r="33" spans="1:4" ht="16.5" thickBot="1">
      <c r="A33" s="314"/>
      <c r="B33" s="315" t="s">
        <v>245</v>
      </c>
      <c r="C33" s="316">
        <f>SUM(C10:C32)</f>
        <v>18693135.930000003</v>
      </c>
      <c r="D33" s="139">
        <f>'BILANC 2013'!D38-C33</f>
        <v>0</v>
      </c>
    </row>
    <row r="34" ht="16.5" thickTop="1"/>
    <row r="35" spans="1:3" ht="15.75">
      <c r="A35" s="404" t="s">
        <v>349</v>
      </c>
      <c r="B35" s="404"/>
      <c r="C35" s="404"/>
    </row>
    <row r="36" spans="1:3" ht="15.75">
      <c r="A36" s="404"/>
      <c r="B36" s="404"/>
      <c r="C36" s="404"/>
    </row>
    <row r="37" spans="1:3" ht="15.75">
      <c r="A37" s="404"/>
      <c r="B37" s="404"/>
      <c r="C37" s="404"/>
    </row>
    <row r="38" spans="1:3" ht="15.75">
      <c r="A38" s="404"/>
      <c r="B38" s="404"/>
      <c r="C38" s="404"/>
    </row>
    <row r="39" spans="1:3" ht="15.75">
      <c r="A39" s="404"/>
      <c r="B39" s="404"/>
      <c r="C39" s="404"/>
    </row>
    <row r="40" spans="1:3" ht="15.75">
      <c r="A40" s="404"/>
      <c r="B40" s="404"/>
      <c r="C40" s="404"/>
    </row>
    <row r="41" spans="1:3" ht="15.75">
      <c r="A41" s="404"/>
      <c r="B41" s="404"/>
      <c r="C41" s="404"/>
    </row>
    <row r="42" spans="1:3" ht="15.75">
      <c r="A42" s="404"/>
      <c r="B42" s="404"/>
      <c r="C42" s="404"/>
    </row>
    <row r="43" spans="1:3" ht="15.75">
      <c r="A43" s="404"/>
      <c r="B43" s="404"/>
      <c r="C43" s="404"/>
    </row>
    <row r="44" spans="1:3" ht="15.75">
      <c r="A44" s="405" t="s">
        <v>350</v>
      </c>
      <c r="B44" s="405"/>
      <c r="C44" s="405"/>
    </row>
    <row r="45" spans="1:3" ht="15.75">
      <c r="A45" s="405"/>
      <c r="B45" s="405"/>
      <c r="C45" s="405"/>
    </row>
  </sheetData>
  <sheetProtection/>
  <mergeCells count="3">
    <mergeCell ref="A4:C4"/>
    <mergeCell ref="A35:C43"/>
    <mergeCell ref="A44:C45"/>
  </mergeCells>
  <printOptions/>
  <pageMargins left="0.48" right="0.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3" sqref="E13"/>
    </sheetView>
  </sheetViews>
  <sheetFormatPr defaultColWidth="21.8515625" defaultRowHeight="15"/>
  <cols>
    <col min="1" max="1" width="9.00390625" style="0" customWidth="1"/>
    <col min="2" max="2" width="24.00390625" style="0" customWidth="1"/>
    <col min="3" max="3" width="16.7109375" style="0" customWidth="1"/>
    <col min="4" max="4" width="14.140625" style="0" customWidth="1"/>
    <col min="5" max="5" width="18.57421875" style="0" customWidth="1"/>
  </cols>
  <sheetData>
    <row r="1" spans="1:5" ht="15.75">
      <c r="A1" s="195" t="s">
        <v>239</v>
      </c>
      <c r="B1" s="116" t="s">
        <v>240</v>
      </c>
      <c r="C1" s="202"/>
      <c r="D1" s="202"/>
      <c r="E1" s="202"/>
    </row>
    <row r="2" spans="1:5" ht="15.75">
      <c r="A2" s="195" t="s">
        <v>241</v>
      </c>
      <c r="B2" s="116" t="s">
        <v>142</v>
      </c>
      <c r="C2" s="202"/>
      <c r="D2" s="202"/>
      <c r="E2" s="202"/>
    </row>
    <row r="3" spans="1:5" ht="15.75">
      <c r="A3" s="195"/>
      <c r="B3" s="116"/>
      <c r="C3" s="202"/>
      <c r="D3" s="202"/>
      <c r="E3" s="202"/>
    </row>
    <row r="4" spans="1:5" ht="15.75">
      <c r="A4" s="195"/>
      <c r="B4" s="116"/>
      <c r="C4" s="202"/>
      <c r="D4" s="202"/>
      <c r="E4" s="202"/>
    </row>
    <row r="5" spans="1:5" ht="15">
      <c r="A5" s="406" t="s">
        <v>259</v>
      </c>
      <c r="B5" s="406"/>
      <c r="C5" s="406"/>
      <c r="D5" s="406"/>
      <c r="E5" s="406"/>
    </row>
    <row r="6" ht="15.75" thickBot="1">
      <c r="E6" s="199">
        <v>2013</v>
      </c>
    </row>
    <row r="7" spans="1:5" ht="15.75" thickTop="1">
      <c r="A7" s="245" t="s">
        <v>252</v>
      </c>
      <c r="B7" s="246" t="s">
        <v>253</v>
      </c>
      <c r="C7" s="246" t="s">
        <v>254</v>
      </c>
      <c r="D7" s="246" t="s">
        <v>254</v>
      </c>
      <c r="E7" s="247" t="s">
        <v>255</v>
      </c>
    </row>
    <row r="8" spans="1:5" ht="15">
      <c r="A8" s="248"/>
      <c r="B8" s="249"/>
      <c r="C8" s="249" t="s">
        <v>256</v>
      </c>
      <c r="D8" s="249" t="s">
        <v>257</v>
      </c>
      <c r="E8" s="250" t="s">
        <v>352</v>
      </c>
    </row>
    <row r="9" spans="1:5" ht="15">
      <c r="A9" s="200">
        <v>1</v>
      </c>
      <c r="B9" s="204" t="s">
        <v>258</v>
      </c>
      <c r="C9" s="205">
        <v>492000</v>
      </c>
      <c r="D9" s="205">
        <v>13000</v>
      </c>
      <c r="E9" s="203">
        <f>C9+D9*140.2</f>
        <v>2314600</v>
      </c>
    </row>
    <row r="10" spans="1:5" ht="15">
      <c r="A10" s="200">
        <v>2</v>
      </c>
      <c r="B10" s="204" t="s">
        <v>353</v>
      </c>
      <c r="C10" s="205">
        <v>0</v>
      </c>
      <c r="D10" s="205">
        <v>8500</v>
      </c>
      <c r="E10" s="203">
        <f>D10*140.2</f>
        <v>1191700</v>
      </c>
    </row>
    <row r="11" spans="1:5" ht="15">
      <c r="A11" s="200">
        <v>3</v>
      </c>
      <c r="B11" s="204" t="s">
        <v>260</v>
      </c>
      <c r="C11" s="205">
        <v>65240</v>
      </c>
      <c r="D11" s="205"/>
      <c r="E11" s="203">
        <f>C11+D11*138.77</f>
        <v>65240</v>
      </c>
    </row>
    <row r="12" spans="1:5" ht="15">
      <c r="A12" s="200">
        <v>4</v>
      </c>
      <c r="B12" s="204"/>
      <c r="C12" s="205"/>
      <c r="D12" s="205"/>
      <c r="E12" s="203">
        <f>C12+D12*138.77</f>
        <v>0</v>
      </c>
    </row>
    <row r="13" spans="1:6" ht="18" thickBot="1">
      <c r="A13" s="251"/>
      <c r="B13" s="252" t="s">
        <v>311</v>
      </c>
      <c r="C13" s="253">
        <f>SUM(C9:C12)</f>
        <v>557240</v>
      </c>
      <c r="D13" s="253">
        <f>SUM(D9:D12)</f>
        <v>21500</v>
      </c>
      <c r="E13" s="297">
        <f>SUM(E9:E12)</f>
        <v>3571540</v>
      </c>
      <c r="F13" s="201">
        <f>E13-'BILANC 2013'!D63</f>
        <v>0</v>
      </c>
    </row>
    <row r="14" ht="15.75" thickTop="1">
      <c r="E14" s="201"/>
    </row>
  </sheetData>
  <sheetProtection/>
  <mergeCells count="1">
    <mergeCell ref="A5:E5"/>
  </mergeCells>
  <printOptions/>
  <pageMargins left="0.58" right="0.3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7109375" style="34" bestFit="1" customWidth="1"/>
    <col min="2" max="2" width="44.57421875" style="34" customWidth="1"/>
    <col min="3" max="3" width="6.7109375" style="34" customWidth="1"/>
    <col min="4" max="4" width="9.421875" style="34" customWidth="1"/>
    <col min="5" max="6" width="13.421875" style="34" customWidth="1"/>
    <col min="7" max="16384" width="9.140625" style="62" customWidth="1"/>
  </cols>
  <sheetData>
    <row r="1" ht="15"/>
    <row r="2" ht="15">
      <c r="B2" s="115" t="s">
        <v>204</v>
      </c>
    </row>
    <row r="3" ht="15">
      <c r="B3" s="34" t="s">
        <v>205</v>
      </c>
    </row>
    <row r="4" ht="15"/>
    <row r="5" ht="15"/>
    <row r="6" spans="1:6" ht="15">
      <c r="A6" s="407" t="s">
        <v>90</v>
      </c>
      <c r="B6" s="407"/>
      <c r="C6" s="407"/>
      <c r="D6" s="407"/>
      <c r="E6" s="407"/>
      <c r="F6" s="407"/>
    </row>
    <row r="7" spans="1:6" ht="15">
      <c r="A7" s="408" t="s">
        <v>96</v>
      </c>
      <c r="B7" s="408"/>
      <c r="C7" s="408"/>
      <c r="D7" s="408"/>
      <c r="E7" s="408"/>
      <c r="F7" s="408"/>
    </row>
    <row r="8" spans="1:6" ht="15">
      <c r="A8" s="408" t="s">
        <v>345</v>
      </c>
      <c r="B8" s="408"/>
      <c r="C8" s="408"/>
      <c r="D8" s="408"/>
      <c r="E8" s="408"/>
      <c r="F8" s="408"/>
    </row>
    <row r="9" spans="1:6" ht="15.75" thickBot="1">
      <c r="A9" s="110"/>
      <c r="B9" s="110"/>
      <c r="C9" s="110"/>
      <c r="D9" s="110"/>
      <c r="E9" s="110"/>
      <c r="F9" s="110"/>
    </row>
    <row r="10" spans="1:6" ht="15.75" thickTop="1">
      <c r="A10" s="409" t="s">
        <v>97</v>
      </c>
      <c r="B10" s="410"/>
      <c r="C10" s="106" t="s">
        <v>20</v>
      </c>
      <c r="D10" s="90"/>
      <c r="E10" s="63" t="s">
        <v>355</v>
      </c>
      <c r="F10" s="63" t="s">
        <v>354</v>
      </c>
    </row>
    <row r="11" spans="1:6" ht="15">
      <c r="A11" s="411"/>
      <c r="B11" s="412"/>
      <c r="C11" s="71"/>
      <c r="D11" s="71"/>
      <c r="E11" s="64"/>
      <c r="F11" s="64"/>
    </row>
    <row r="12" spans="1:6" ht="15">
      <c r="A12" s="89" t="s">
        <v>148</v>
      </c>
      <c r="B12" s="83" t="s">
        <v>149</v>
      </c>
      <c r="C12" s="91"/>
      <c r="D12" s="91"/>
      <c r="E12" s="64"/>
      <c r="F12" s="64">
        <v>0</v>
      </c>
    </row>
    <row r="13" spans="1:6" ht="15">
      <c r="A13" s="65" t="s">
        <v>150</v>
      </c>
      <c r="B13" s="83" t="s">
        <v>151</v>
      </c>
      <c r="C13" s="91"/>
      <c r="D13" s="91"/>
      <c r="E13" s="64"/>
      <c r="F13" s="64">
        <f>F14+F19+F22+F23+F24</f>
        <v>0</v>
      </c>
    </row>
    <row r="14" spans="1:6" ht="15">
      <c r="A14" s="65">
        <v>1</v>
      </c>
      <c r="B14" s="66" t="s">
        <v>199</v>
      </c>
      <c r="C14" s="92"/>
      <c r="D14" s="92" t="s">
        <v>152</v>
      </c>
      <c r="E14" s="64"/>
      <c r="F14" s="64">
        <v>0</v>
      </c>
    </row>
    <row r="15" spans="1:6" ht="15">
      <c r="A15" s="65" t="s">
        <v>153</v>
      </c>
      <c r="B15" s="66" t="s">
        <v>200</v>
      </c>
      <c r="C15" s="92"/>
      <c r="D15" s="92"/>
      <c r="E15" s="64"/>
      <c r="F15" s="64">
        <v>0</v>
      </c>
    </row>
    <row r="16" spans="1:6" ht="15">
      <c r="A16" s="65" t="s">
        <v>154</v>
      </c>
      <c r="B16" s="66" t="s">
        <v>198</v>
      </c>
      <c r="C16" s="92"/>
      <c r="D16" s="92"/>
      <c r="E16" s="67"/>
      <c r="F16" s="67">
        <v>0</v>
      </c>
    </row>
    <row r="17" spans="1:6" ht="15">
      <c r="A17" s="65" t="s">
        <v>155</v>
      </c>
      <c r="B17" s="66" t="s">
        <v>201</v>
      </c>
      <c r="C17" s="92"/>
      <c r="D17" s="92"/>
      <c r="E17" s="68"/>
      <c r="F17" s="68">
        <v>0</v>
      </c>
    </row>
    <row r="18" spans="1:6" ht="15">
      <c r="A18" s="65"/>
      <c r="B18" s="66"/>
      <c r="C18" s="92"/>
      <c r="D18" s="92"/>
      <c r="E18" s="64"/>
      <c r="F18" s="64"/>
    </row>
    <row r="19" spans="1:6" ht="15">
      <c r="A19" s="65">
        <v>2</v>
      </c>
      <c r="B19" s="66" t="s">
        <v>156</v>
      </c>
      <c r="C19" s="92"/>
      <c r="D19" s="92" t="s">
        <v>159</v>
      </c>
      <c r="E19" s="64"/>
      <c r="F19" s="64">
        <f>F20+F21</f>
        <v>0</v>
      </c>
    </row>
    <row r="20" spans="1:6" ht="15">
      <c r="A20" s="65" t="s">
        <v>153</v>
      </c>
      <c r="B20" s="66" t="s">
        <v>157</v>
      </c>
      <c r="C20" s="92"/>
      <c r="D20" s="92"/>
      <c r="E20" s="68"/>
      <c r="F20" s="68">
        <v>0</v>
      </c>
    </row>
    <row r="21" spans="1:6" ht="15">
      <c r="A21" s="65" t="s">
        <v>154</v>
      </c>
      <c r="B21" s="66" t="s">
        <v>158</v>
      </c>
      <c r="C21" s="92"/>
      <c r="D21" s="92"/>
      <c r="E21" s="68"/>
      <c r="F21" s="68">
        <v>0</v>
      </c>
    </row>
    <row r="22" spans="1:6" ht="15">
      <c r="A22" s="65">
        <v>3</v>
      </c>
      <c r="B22" s="70" t="s">
        <v>160</v>
      </c>
      <c r="C22" s="93"/>
      <c r="D22" s="93"/>
      <c r="E22" s="68"/>
      <c r="F22" s="68">
        <v>0</v>
      </c>
    </row>
    <row r="23" spans="1:6" ht="15">
      <c r="A23" s="65">
        <v>4</v>
      </c>
      <c r="B23" s="70" t="s">
        <v>161</v>
      </c>
      <c r="C23" s="93"/>
      <c r="D23" s="93"/>
      <c r="E23" s="68"/>
      <c r="F23" s="68"/>
    </row>
    <row r="24" spans="1:6" ht="15">
      <c r="A24" s="65">
        <v>5</v>
      </c>
      <c r="B24" s="70" t="s">
        <v>162</v>
      </c>
      <c r="C24" s="93"/>
      <c r="D24" s="93"/>
      <c r="E24" s="68"/>
      <c r="F24" s="68">
        <v>0</v>
      </c>
    </row>
    <row r="25" spans="1:6" s="35" customFormat="1" ht="15">
      <c r="A25" s="96" t="s">
        <v>165</v>
      </c>
      <c r="B25" s="74" t="s">
        <v>93</v>
      </c>
      <c r="C25" s="88"/>
      <c r="D25" s="88" t="s">
        <v>163</v>
      </c>
      <c r="E25" s="97"/>
      <c r="F25" s="97">
        <v>0</v>
      </c>
    </row>
    <row r="26" spans="1:6" ht="15">
      <c r="A26" s="65">
        <v>6</v>
      </c>
      <c r="B26" s="66" t="s">
        <v>94</v>
      </c>
      <c r="C26" s="92"/>
      <c r="D26" s="92"/>
      <c r="E26" s="69"/>
      <c r="F26" s="69"/>
    </row>
    <row r="27" spans="1:6" s="35" customFormat="1" ht="15">
      <c r="A27" s="96" t="s">
        <v>164</v>
      </c>
      <c r="B27" s="74" t="s">
        <v>95</v>
      </c>
      <c r="C27" s="88"/>
      <c r="D27" s="88" t="s">
        <v>166</v>
      </c>
      <c r="E27" s="97"/>
      <c r="F27" s="97">
        <f>F25-F26</f>
        <v>0</v>
      </c>
    </row>
    <row r="28" spans="1:6" ht="15">
      <c r="A28" s="75"/>
      <c r="B28" s="76"/>
      <c r="C28" s="94"/>
      <c r="D28" s="94"/>
      <c r="E28" s="69"/>
      <c r="F28" s="69"/>
    </row>
    <row r="29" spans="1:6" ht="15.75" thickBot="1">
      <c r="A29" s="77"/>
      <c r="B29" s="78"/>
      <c r="C29" s="95"/>
      <c r="D29" s="95"/>
      <c r="E29" s="79"/>
      <c r="F29" s="79"/>
    </row>
    <row r="30" ht="15.75" thickTop="1"/>
    <row r="31" ht="15"/>
    <row r="84" spans="2:6" ht="15">
      <c r="B84" s="82"/>
      <c r="C84" s="82"/>
      <c r="D84" s="82"/>
      <c r="E84" s="82"/>
      <c r="F84" s="82"/>
    </row>
  </sheetData>
  <sheetProtection/>
  <mergeCells count="5">
    <mergeCell ref="A6:F6"/>
    <mergeCell ref="A7:F7"/>
    <mergeCell ref="A10:B10"/>
    <mergeCell ref="A11:B11"/>
    <mergeCell ref="A8:F8"/>
  </mergeCells>
  <printOptions/>
  <pageMargins left="0.38" right="0.16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1">
      <selection activeCell="C15" sqref="C14:C15"/>
    </sheetView>
  </sheetViews>
  <sheetFormatPr defaultColWidth="9.140625" defaultRowHeight="15"/>
  <cols>
    <col min="1" max="1" width="4.7109375" style="34" bestFit="1" customWidth="1"/>
    <col min="2" max="2" width="56.7109375" style="34" customWidth="1"/>
    <col min="3" max="3" width="7.00390625" style="34" customWidth="1"/>
    <col min="4" max="4" width="10.00390625" style="80" bestFit="1" customWidth="1"/>
    <col min="5" max="5" width="9.140625" style="62" customWidth="1"/>
    <col min="6" max="6" width="14.28125" style="62" bestFit="1" customWidth="1"/>
    <col min="7" max="16384" width="9.140625" style="62" customWidth="1"/>
  </cols>
  <sheetData>
    <row r="1" ht="15"/>
    <row r="2" spans="2:6" ht="15">
      <c r="B2" s="115" t="s">
        <v>204</v>
      </c>
      <c r="D2" s="34"/>
      <c r="E2" s="34"/>
      <c r="F2" s="34"/>
    </row>
    <row r="3" spans="2:6" ht="15">
      <c r="B3" s="34" t="s">
        <v>205</v>
      </c>
      <c r="D3" s="34"/>
      <c r="E3" s="34"/>
      <c r="F3" s="34"/>
    </row>
    <row r="4" spans="4:6" ht="15">
      <c r="D4" s="34"/>
      <c r="E4" s="34"/>
      <c r="F4" s="34"/>
    </row>
    <row r="5" spans="4:6" ht="15">
      <c r="D5" s="34"/>
      <c r="E5" s="34"/>
      <c r="F5" s="34"/>
    </row>
    <row r="6" spans="1:6" ht="15">
      <c r="A6" s="62"/>
      <c r="B6" s="232" t="s">
        <v>90</v>
      </c>
      <c r="C6" s="254"/>
      <c r="D6" s="254"/>
      <c r="E6" s="254"/>
      <c r="F6" s="254"/>
    </row>
    <row r="7" ht="15"/>
    <row r="8" spans="1:4" ht="15.75" thickBot="1">
      <c r="A8" s="408" t="s">
        <v>100</v>
      </c>
      <c r="B8" s="408"/>
      <c r="C8" s="408"/>
      <c r="D8" s="408"/>
    </row>
    <row r="9" spans="1:5" ht="15.75" thickTop="1">
      <c r="A9" s="409" t="s">
        <v>97</v>
      </c>
      <c r="B9" s="410"/>
      <c r="C9" s="90" t="s">
        <v>20</v>
      </c>
      <c r="D9" s="317" t="s">
        <v>355</v>
      </c>
      <c r="E9" s="317" t="s">
        <v>354</v>
      </c>
    </row>
    <row r="10" spans="1:5" ht="15">
      <c r="A10" s="411"/>
      <c r="B10" s="412"/>
      <c r="C10" s="71"/>
      <c r="D10" s="318"/>
      <c r="E10" s="318"/>
    </row>
    <row r="11" spans="1:5" ht="15">
      <c r="A11" s="65">
        <v>1</v>
      </c>
      <c r="B11" s="66" t="s">
        <v>91</v>
      </c>
      <c r="C11" s="92"/>
      <c r="D11" s="318">
        <v>0</v>
      </c>
      <c r="E11" s="318">
        <v>0</v>
      </c>
    </row>
    <row r="12" spans="1:5" ht="15">
      <c r="A12" s="65">
        <v>2</v>
      </c>
      <c r="B12" s="66" t="s">
        <v>101</v>
      </c>
      <c r="C12" s="92"/>
      <c r="D12" s="318">
        <v>0</v>
      </c>
      <c r="E12" s="318">
        <v>0</v>
      </c>
    </row>
    <row r="13" spans="1:5" ht="15">
      <c r="A13" s="65">
        <v>3</v>
      </c>
      <c r="B13" s="66" t="s">
        <v>167</v>
      </c>
      <c r="C13" s="92"/>
      <c r="D13" s="318">
        <v>0</v>
      </c>
      <c r="E13" s="318">
        <v>0</v>
      </c>
    </row>
    <row r="14" spans="1:5" ht="15">
      <c r="A14" s="65">
        <v>4</v>
      </c>
      <c r="B14" s="66" t="s">
        <v>168</v>
      </c>
      <c r="C14" s="92"/>
      <c r="D14" s="318">
        <v>0</v>
      </c>
      <c r="E14" s="318">
        <v>0</v>
      </c>
    </row>
    <row r="15" spans="1:5" ht="15">
      <c r="A15" s="65">
        <v>5</v>
      </c>
      <c r="B15" s="66" t="s">
        <v>169</v>
      </c>
      <c r="C15" s="92"/>
      <c r="D15" s="318">
        <v>0</v>
      </c>
      <c r="E15" s="318">
        <v>0</v>
      </c>
    </row>
    <row r="16" spans="1:5" ht="15">
      <c r="A16" s="65">
        <v>6</v>
      </c>
      <c r="B16" s="66" t="s">
        <v>170</v>
      </c>
      <c r="C16" s="92"/>
      <c r="D16" s="318">
        <v>0</v>
      </c>
      <c r="E16" s="318">
        <v>0</v>
      </c>
    </row>
    <row r="17" spans="1:6" s="35" customFormat="1" ht="15">
      <c r="A17" s="72"/>
      <c r="B17" s="85" t="s">
        <v>171</v>
      </c>
      <c r="C17" s="107"/>
      <c r="D17" s="319"/>
      <c r="E17" s="319"/>
      <c r="F17" s="62"/>
    </row>
    <row r="18" spans="1:5" ht="15">
      <c r="A18" s="65" t="s">
        <v>98</v>
      </c>
      <c r="B18" s="66" t="s">
        <v>157</v>
      </c>
      <c r="C18" s="92"/>
      <c r="D18" s="320">
        <v>0</v>
      </c>
      <c r="E18" s="320">
        <v>0</v>
      </c>
    </row>
    <row r="19" spans="1:5" ht="15">
      <c r="A19" s="65" t="s">
        <v>98</v>
      </c>
      <c r="B19" s="66" t="s">
        <v>172</v>
      </c>
      <c r="C19" s="92"/>
      <c r="D19" s="320">
        <v>0</v>
      </c>
      <c r="E19" s="320">
        <v>0</v>
      </c>
    </row>
    <row r="20" spans="1:6" ht="15">
      <c r="A20" s="65" t="s">
        <v>98</v>
      </c>
      <c r="B20" s="66" t="s">
        <v>173</v>
      </c>
      <c r="C20" s="92"/>
      <c r="D20" s="318">
        <v>0</v>
      </c>
      <c r="E20" s="318">
        <v>0</v>
      </c>
      <c r="F20" s="87"/>
    </row>
    <row r="21" spans="1:5" ht="15">
      <c r="A21" s="65">
        <v>8</v>
      </c>
      <c r="B21" s="66" t="s">
        <v>174</v>
      </c>
      <c r="C21" s="92"/>
      <c r="D21" s="321">
        <v>0</v>
      </c>
      <c r="E21" s="321">
        <v>0</v>
      </c>
    </row>
    <row r="22" spans="1:6" ht="15">
      <c r="A22" s="84" t="s">
        <v>165</v>
      </c>
      <c r="B22" s="85" t="s">
        <v>175</v>
      </c>
      <c r="C22" s="107"/>
      <c r="D22" s="319"/>
      <c r="E22" s="319"/>
      <c r="F22" s="35"/>
    </row>
    <row r="23" spans="1:5" ht="15">
      <c r="A23" s="65"/>
      <c r="B23" s="83" t="s">
        <v>92</v>
      </c>
      <c r="C23" s="91"/>
      <c r="D23" s="318"/>
      <c r="E23" s="318"/>
    </row>
    <row r="24" spans="1:5" ht="15">
      <c r="A24" s="73"/>
      <c r="B24" s="66" t="s">
        <v>176</v>
      </c>
      <c r="C24" s="92"/>
      <c r="D24" s="322">
        <v>0</v>
      </c>
      <c r="E24" s="322">
        <v>0</v>
      </c>
    </row>
    <row r="25" spans="1:5" ht="15">
      <c r="A25" s="73"/>
      <c r="B25" s="66" t="s">
        <v>177</v>
      </c>
      <c r="C25" s="92"/>
      <c r="D25" s="322">
        <v>0</v>
      </c>
      <c r="E25" s="322">
        <v>0</v>
      </c>
    </row>
    <row r="26" spans="1:5" ht="15">
      <c r="A26" s="73"/>
      <c r="B26" s="66" t="s">
        <v>178</v>
      </c>
      <c r="C26" s="92"/>
      <c r="D26" s="318">
        <v>0</v>
      </c>
      <c r="E26" s="318">
        <v>0</v>
      </c>
    </row>
    <row r="27" spans="1:5" ht="15">
      <c r="A27" s="73">
        <v>12</v>
      </c>
      <c r="B27" s="66" t="s">
        <v>99</v>
      </c>
      <c r="C27" s="92"/>
      <c r="D27" s="322">
        <f>D24+D25+D26</f>
        <v>0</v>
      </c>
      <c r="E27" s="322">
        <f>E24+E25+E26</f>
        <v>0</v>
      </c>
    </row>
    <row r="28" spans="1:5" ht="15">
      <c r="A28" s="84" t="s">
        <v>164</v>
      </c>
      <c r="B28" s="86" t="s">
        <v>93</v>
      </c>
      <c r="C28" s="108"/>
      <c r="D28" s="323">
        <f>D17-D18-D20-D21-D27+D19</f>
        <v>0</v>
      </c>
      <c r="E28" s="323">
        <f>E17-E18-E20-E21-E27+E19</f>
        <v>0</v>
      </c>
    </row>
    <row r="29" spans="1:5" ht="15">
      <c r="A29" s="65">
        <v>14</v>
      </c>
      <c r="B29" s="66" t="s">
        <v>94</v>
      </c>
      <c r="C29" s="92"/>
      <c r="D29" s="318"/>
      <c r="E29" s="318"/>
    </row>
    <row r="30" spans="1:5" ht="15">
      <c r="A30" s="84" t="s">
        <v>179</v>
      </c>
      <c r="B30" s="86" t="s">
        <v>95</v>
      </c>
      <c r="C30" s="108"/>
      <c r="D30" s="323"/>
      <c r="E30" s="323"/>
    </row>
    <row r="31" spans="1:5" ht="15.75" thickBot="1">
      <c r="A31" s="77"/>
      <c r="B31" s="78"/>
      <c r="C31" s="95"/>
      <c r="D31" s="324"/>
      <c r="E31" s="324"/>
    </row>
    <row r="32" ht="15.75" thickTop="1"/>
    <row r="33" ht="15"/>
    <row r="34" ht="15"/>
    <row r="35" ht="15"/>
    <row r="36" ht="15">
      <c r="D36" s="81"/>
    </row>
    <row r="86" spans="2:3" ht="15">
      <c r="B86" s="82"/>
      <c r="C86" s="82"/>
    </row>
  </sheetData>
  <sheetProtection/>
  <mergeCells count="3">
    <mergeCell ref="A8:D8"/>
    <mergeCell ref="A9:B9"/>
    <mergeCell ref="A10:B10"/>
  </mergeCells>
  <printOptions/>
  <pageMargins left="0.34" right="0.28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D77"/>
  <sheetViews>
    <sheetView zoomScalePageLayoutView="0" workbookViewId="0" topLeftCell="A19">
      <selection activeCell="C26" sqref="C26"/>
    </sheetView>
  </sheetViews>
  <sheetFormatPr defaultColWidth="44.421875" defaultRowHeight="15"/>
  <cols>
    <col min="1" max="1" width="2.8515625" style="190" customWidth="1"/>
    <col min="2" max="2" width="44.8515625" style="191" customWidth="1"/>
    <col min="3" max="3" width="14.57421875" style="193" customWidth="1"/>
    <col min="4" max="4" width="17.8515625" style="193" customWidth="1"/>
    <col min="5" max="16384" width="44.421875" style="175" customWidth="1"/>
  </cols>
  <sheetData>
    <row r="2" ht="15">
      <c r="B2" s="115" t="s">
        <v>204</v>
      </c>
    </row>
    <row r="3" ht="15">
      <c r="B3" s="34" t="s">
        <v>205</v>
      </c>
    </row>
    <row r="6" spans="1:4" ht="13.5">
      <c r="A6" s="413" t="s">
        <v>102</v>
      </c>
      <c r="B6" s="413"/>
      <c r="C6" s="413"/>
      <c r="D6" s="413"/>
    </row>
    <row r="7" spans="1:4" ht="14.25" thickBot="1">
      <c r="A7" s="414" t="s">
        <v>210</v>
      </c>
      <c r="B7" s="414"/>
      <c r="C7" s="414"/>
      <c r="D7" s="414"/>
    </row>
    <row r="8" spans="1:4" ht="13.5">
      <c r="A8" s="415" t="s">
        <v>97</v>
      </c>
      <c r="B8" s="416"/>
      <c r="C8" s="272" t="s">
        <v>355</v>
      </c>
      <c r="D8" s="273" t="s">
        <v>354</v>
      </c>
    </row>
    <row r="9" spans="1:4" ht="15" customHeight="1">
      <c r="A9" s="176"/>
      <c r="B9" s="177" t="s">
        <v>211</v>
      </c>
      <c r="C9" s="178"/>
      <c r="D9" s="255"/>
    </row>
    <row r="10" spans="1:4" ht="15" customHeight="1">
      <c r="A10" s="176"/>
      <c r="B10" s="177" t="s">
        <v>212</v>
      </c>
      <c r="C10" s="178">
        <v>0</v>
      </c>
      <c r="D10" s="255"/>
    </row>
    <row r="11" spans="1:4" ht="15" customHeight="1">
      <c r="A11" s="176"/>
      <c r="B11" s="177" t="s">
        <v>213</v>
      </c>
      <c r="C11" s="178">
        <v>0</v>
      </c>
      <c r="D11" s="255"/>
    </row>
    <row r="12" spans="1:4" ht="15" customHeight="1">
      <c r="A12" s="179"/>
      <c r="B12" s="180" t="s">
        <v>214</v>
      </c>
      <c r="C12" s="181">
        <v>0</v>
      </c>
      <c r="D12" s="256">
        <v>0</v>
      </c>
    </row>
    <row r="13" spans="1:4" ht="15" customHeight="1">
      <c r="A13" s="179"/>
      <c r="B13" s="180" t="s">
        <v>215</v>
      </c>
      <c r="C13" s="181">
        <v>0</v>
      </c>
      <c r="D13" s="256">
        <v>0</v>
      </c>
    </row>
    <row r="14" spans="1:4" ht="15" customHeight="1">
      <c r="A14" s="179"/>
      <c r="B14" s="180" t="s">
        <v>216</v>
      </c>
      <c r="C14" s="181">
        <v>0</v>
      </c>
      <c r="D14" s="256"/>
    </row>
    <row r="15" spans="1:4" ht="15" customHeight="1">
      <c r="A15" s="179"/>
      <c r="B15" s="180" t="s">
        <v>217</v>
      </c>
      <c r="C15" s="181">
        <v>0</v>
      </c>
      <c r="D15" s="256"/>
    </row>
    <row r="16" spans="1:4" ht="15" customHeight="1">
      <c r="A16" s="179" t="s">
        <v>98</v>
      </c>
      <c r="B16" s="180" t="s">
        <v>218</v>
      </c>
      <c r="C16" s="181">
        <v>0</v>
      </c>
      <c r="D16" s="256"/>
    </row>
    <row r="17" spans="1:4" ht="15" customHeight="1">
      <c r="A17" s="179" t="s">
        <v>98</v>
      </c>
      <c r="B17" s="180" t="s">
        <v>219</v>
      </c>
      <c r="C17" s="182">
        <v>0</v>
      </c>
      <c r="D17" s="257"/>
    </row>
    <row r="18" spans="1:4" ht="15" customHeight="1">
      <c r="A18" s="179" t="s">
        <v>98</v>
      </c>
      <c r="B18" s="180" t="s">
        <v>312</v>
      </c>
      <c r="C18" s="182">
        <f>'BILANC 2013'!D62-'BILANC 2013'!E62</f>
        <v>716646</v>
      </c>
      <c r="D18" s="257">
        <v>-11288239.12</v>
      </c>
    </row>
    <row r="19" spans="1:4" ht="15" customHeight="1">
      <c r="A19" s="179"/>
      <c r="B19" s="298" t="s">
        <v>220</v>
      </c>
      <c r="C19" s="276">
        <f>SUM(C10:C18)</f>
        <v>716646</v>
      </c>
      <c r="D19" s="277">
        <f>SUM(D10:D18)</f>
        <v>-11288239.12</v>
      </c>
    </row>
    <row r="20" spans="1:4" ht="15" customHeight="1">
      <c r="A20" s="179"/>
      <c r="B20" s="180" t="s">
        <v>221</v>
      </c>
      <c r="C20" s="181">
        <v>0</v>
      </c>
      <c r="D20" s="256"/>
    </row>
    <row r="21" spans="1:4" ht="15" customHeight="1">
      <c r="A21" s="179"/>
      <c r="B21" s="180" t="s">
        <v>222</v>
      </c>
      <c r="C21" s="181">
        <f>'BILANC 2013'!E18-'BILANC 2013'!D18+'BILANC 2013'!E19-'BILANC 2013'!D19</f>
        <v>606743.9999999999</v>
      </c>
      <c r="D21" s="256">
        <v>-32840</v>
      </c>
    </row>
    <row r="22" spans="1:4" ht="15" customHeight="1">
      <c r="A22" s="274"/>
      <c r="B22" s="275" t="s">
        <v>223</v>
      </c>
      <c r="C22" s="276">
        <f>SUM(C19:C21)</f>
        <v>1323390</v>
      </c>
      <c r="D22" s="277">
        <f>SUM(D19:D21)</f>
        <v>-11321079.12</v>
      </c>
    </row>
    <row r="23" spans="1:4" ht="15" customHeight="1">
      <c r="A23" s="179"/>
      <c r="B23" s="180"/>
      <c r="C23" s="181"/>
      <c r="D23" s="256"/>
    </row>
    <row r="24" spans="1:4" ht="15" customHeight="1">
      <c r="A24" s="176"/>
      <c r="B24" s="177" t="s">
        <v>224</v>
      </c>
      <c r="C24" s="178"/>
      <c r="D24" s="255"/>
    </row>
    <row r="25" spans="1:4" ht="15" customHeight="1">
      <c r="A25" s="179"/>
      <c r="B25" s="180" t="s">
        <v>225</v>
      </c>
      <c r="C25" s="181">
        <v>0</v>
      </c>
      <c r="D25" s="256">
        <v>0</v>
      </c>
    </row>
    <row r="26" spans="1:4" ht="15" customHeight="1">
      <c r="A26" s="179"/>
      <c r="B26" s="180" t="s">
        <v>226</v>
      </c>
      <c r="C26" s="181">
        <f>'BILANC 2013'!E37-'BILANC 2013'!D37</f>
        <v>-2053936.6400000006</v>
      </c>
      <c r="D26" s="256">
        <v>-1961150.92</v>
      </c>
    </row>
    <row r="27" spans="1:4" ht="15" customHeight="1">
      <c r="A27" s="179"/>
      <c r="B27" s="180" t="s">
        <v>227</v>
      </c>
      <c r="C27" s="181"/>
      <c r="D27" s="256">
        <v>0</v>
      </c>
    </row>
    <row r="28" spans="1:4" ht="15" customHeight="1">
      <c r="A28" s="179"/>
      <c r="B28" s="180" t="s">
        <v>228</v>
      </c>
      <c r="C28" s="181"/>
      <c r="D28" s="256">
        <v>0</v>
      </c>
    </row>
    <row r="29" spans="1:4" ht="15" customHeight="1">
      <c r="A29" s="179"/>
      <c r="B29" s="180" t="s">
        <v>229</v>
      </c>
      <c r="C29" s="181"/>
      <c r="D29" s="256">
        <v>0</v>
      </c>
    </row>
    <row r="30" spans="1:4" ht="15" customHeight="1">
      <c r="A30" s="274"/>
      <c r="B30" s="275" t="s">
        <v>230</v>
      </c>
      <c r="C30" s="276">
        <f>SUM(C25:C29)</f>
        <v>-2053936.6400000006</v>
      </c>
      <c r="D30" s="277">
        <f>D25+D26+D27+D28+D29</f>
        <v>-1961150.92</v>
      </c>
    </row>
    <row r="31" spans="1:4" ht="15" customHeight="1">
      <c r="A31" s="179"/>
      <c r="B31" s="180"/>
      <c r="C31" s="181"/>
      <c r="D31" s="256"/>
    </row>
    <row r="32" spans="1:4" ht="15" customHeight="1">
      <c r="A32" s="176"/>
      <c r="B32" s="177" t="s">
        <v>231</v>
      </c>
      <c r="C32" s="178"/>
      <c r="D32" s="255"/>
    </row>
    <row r="33" spans="1:4" ht="15" customHeight="1">
      <c r="A33" s="179"/>
      <c r="B33" s="180" t="s">
        <v>232</v>
      </c>
      <c r="C33" s="258"/>
      <c r="D33" s="259"/>
    </row>
    <row r="34" spans="1:4" ht="15" customHeight="1">
      <c r="A34" s="179"/>
      <c r="B34" s="180" t="s">
        <v>238</v>
      </c>
      <c r="C34" s="181">
        <f>'BILANC 2013'!D61-'BILANC 2013'!E61</f>
        <v>731600</v>
      </c>
      <c r="D34" s="256">
        <v>13284865.12</v>
      </c>
    </row>
    <row r="35" spans="1:4" ht="15" customHeight="1">
      <c r="A35" s="179"/>
      <c r="B35" s="180" t="s">
        <v>117</v>
      </c>
      <c r="C35" s="181"/>
      <c r="D35" s="256"/>
    </row>
    <row r="36" spans="1:4" ht="15" customHeight="1">
      <c r="A36" s="179"/>
      <c r="B36" s="180" t="s">
        <v>233</v>
      </c>
      <c r="C36" s="181"/>
      <c r="D36" s="256">
        <v>0</v>
      </c>
    </row>
    <row r="37" spans="1:4" ht="15" customHeight="1">
      <c r="A37" s="274"/>
      <c r="B37" s="275" t="s">
        <v>234</v>
      </c>
      <c r="C37" s="276">
        <f>C33+C34+C35+C36</f>
        <v>731600</v>
      </c>
      <c r="D37" s="277">
        <f>SUM(D31:D36)</f>
        <v>13284865.12</v>
      </c>
    </row>
    <row r="38" spans="1:4" ht="15" customHeight="1">
      <c r="A38" s="179"/>
      <c r="B38" s="180"/>
      <c r="C38" s="181"/>
      <c r="D38" s="256"/>
    </row>
    <row r="39" spans="1:4" ht="15" customHeight="1">
      <c r="A39" s="176"/>
      <c r="B39" s="177" t="s">
        <v>235</v>
      </c>
      <c r="C39" s="183">
        <f>C22+C30+C37</f>
        <v>1053.359999999404</v>
      </c>
      <c r="D39" s="260">
        <f>D22+D30+D37</f>
        <v>2635.0800000000745</v>
      </c>
    </row>
    <row r="40" spans="1:4" ht="15" customHeight="1">
      <c r="A40" s="176"/>
      <c r="B40" s="177"/>
      <c r="C40" s="181"/>
      <c r="D40" s="256"/>
    </row>
    <row r="41" spans="1:4" ht="15" customHeight="1">
      <c r="A41" s="176"/>
      <c r="B41" s="177" t="s">
        <v>235</v>
      </c>
      <c r="C41" s="184">
        <f>C43-C42</f>
        <v>1053.3599999999997</v>
      </c>
      <c r="D41" s="261">
        <f>D43-D42</f>
        <v>2635.08</v>
      </c>
    </row>
    <row r="42" spans="1:4" ht="15" customHeight="1">
      <c r="A42" s="176"/>
      <c r="B42" s="177" t="s">
        <v>236</v>
      </c>
      <c r="C42" s="181">
        <f>D43</f>
        <v>2996.13</v>
      </c>
      <c r="D42" s="256">
        <v>361.05</v>
      </c>
    </row>
    <row r="43" spans="1:4" ht="15" customHeight="1" thickBot="1">
      <c r="A43" s="185"/>
      <c r="B43" s="186" t="s">
        <v>237</v>
      </c>
      <c r="C43" s="187">
        <f>'BILANC 2013'!D12</f>
        <v>4049.49</v>
      </c>
      <c r="D43" s="262">
        <v>2996.13</v>
      </c>
    </row>
    <row r="44" spans="1:4" ht="13.5">
      <c r="A44" s="175"/>
      <c r="B44" s="188"/>
      <c r="C44" s="299">
        <f>C39-C41</f>
        <v>-5.95719029661268E-10</v>
      </c>
      <c r="D44" s="189">
        <f>D39-D41</f>
        <v>7.457856554538012E-11</v>
      </c>
    </row>
    <row r="45" spans="3:4" ht="13.5">
      <c r="C45" s="192"/>
      <c r="D45" s="192">
        <f>D44/2</f>
        <v>3.728928277269006E-11</v>
      </c>
    </row>
    <row r="77" ht="13.5">
      <c r="B77" s="194"/>
    </row>
  </sheetData>
  <sheetProtection/>
  <mergeCells count="3">
    <mergeCell ref="A6:D6"/>
    <mergeCell ref="A7:D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9"/>
  <sheetViews>
    <sheetView zoomScalePageLayoutView="0" workbookViewId="0" topLeftCell="A7">
      <selection activeCell="C12" sqref="C12"/>
    </sheetView>
  </sheetViews>
  <sheetFormatPr defaultColWidth="9.140625" defaultRowHeight="15"/>
  <cols>
    <col min="1" max="1" width="4.7109375" style="38" bestFit="1" customWidth="1"/>
    <col min="2" max="2" width="49.8515625" style="38" bestFit="1" customWidth="1"/>
    <col min="3" max="3" width="16.57421875" style="113" customWidth="1"/>
    <col min="4" max="4" width="12.7109375" style="36" bestFit="1" customWidth="1"/>
    <col min="5" max="16384" width="9.140625" style="36" customWidth="1"/>
  </cols>
  <sheetData>
    <row r="2" spans="1:5" s="62" customFormat="1" ht="15">
      <c r="A2" s="34"/>
      <c r="B2" s="115" t="s">
        <v>204</v>
      </c>
      <c r="C2" s="34"/>
      <c r="D2" s="34"/>
      <c r="E2" s="34"/>
    </row>
    <row r="3" spans="1:5" s="62" customFormat="1" ht="15">
      <c r="A3" s="34"/>
      <c r="B3" s="34" t="s">
        <v>205</v>
      </c>
      <c r="C3" s="34"/>
      <c r="D3" s="34"/>
      <c r="E3" s="34"/>
    </row>
    <row r="4" spans="1:5" s="62" customFormat="1" ht="15">
      <c r="A4" s="34"/>
      <c r="B4" s="34"/>
      <c r="C4" s="34"/>
      <c r="D4" s="34"/>
      <c r="E4" s="34"/>
    </row>
    <row r="5" spans="1:3" ht="15.75">
      <c r="A5" s="398" t="s">
        <v>102</v>
      </c>
      <c r="B5" s="398"/>
      <c r="C5" s="398"/>
    </row>
    <row r="6" spans="1:3" ht="16.5" thickBot="1">
      <c r="A6" s="397" t="s">
        <v>103</v>
      </c>
      <c r="B6" s="397"/>
      <c r="C6" s="397"/>
    </row>
    <row r="7" spans="1:3" ht="16.5" thickTop="1">
      <c r="A7" s="419" t="s">
        <v>97</v>
      </c>
      <c r="B7" s="420"/>
      <c r="C7" s="325" t="s">
        <v>308</v>
      </c>
    </row>
    <row r="8" spans="1:3" ht="15.75">
      <c r="A8" s="421"/>
      <c r="B8" s="422"/>
      <c r="C8" s="326"/>
    </row>
    <row r="9" spans="1:3" ht="15.75">
      <c r="A9" s="172" t="s">
        <v>104</v>
      </c>
      <c r="B9" s="173"/>
      <c r="C9" s="327"/>
    </row>
    <row r="10" spans="1:3" ht="15.75">
      <c r="A10" s="109"/>
      <c r="B10" s="263" t="s">
        <v>105</v>
      </c>
      <c r="C10" s="328">
        <v>0</v>
      </c>
    </row>
    <row r="11" spans="1:4" ht="15.75">
      <c r="A11" s="109"/>
      <c r="B11" s="263" t="s">
        <v>106</v>
      </c>
      <c r="C11" s="328">
        <f>'BILANC 2013'!D62-'BILANC 2013'!E62</f>
        <v>716646</v>
      </c>
      <c r="D11" s="174"/>
    </row>
    <row r="12" spans="1:4" ht="15.75">
      <c r="A12" s="109"/>
      <c r="B12" s="263" t="s">
        <v>107</v>
      </c>
      <c r="C12" s="328">
        <f>'BILANC 2013'!E18-'BILANC 2013'!D18:D18</f>
        <v>699999.9999999999</v>
      </c>
      <c r="D12" s="174"/>
    </row>
    <row r="13" spans="1:3" ht="15.75">
      <c r="A13" s="109"/>
      <c r="B13" s="263" t="s">
        <v>108</v>
      </c>
      <c r="C13" s="328">
        <v>0</v>
      </c>
    </row>
    <row r="14" spans="1:3" ht="15.75">
      <c r="A14" s="109"/>
      <c r="B14" s="263" t="s">
        <v>109</v>
      </c>
      <c r="C14" s="328">
        <f>-'BILANC 2013'!D19</f>
        <v>-93256</v>
      </c>
    </row>
    <row r="15" spans="1:3" ht="15.75">
      <c r="A15" s="41"/>
      <c r="B15" s="264" t="s">
        <v>110</v>
      </c>
      <c r="C15" s="329">
        <f>SUM(C10:C14)</f>
        <v>1323390</v>
      </c>
    </row>
    <row r="16" spans="1:3" s="46" customFormat="1" ht="15.75">
      <c r="A16" s="114"/>
      <c r="B16" s="265"/>
      <c r="C16" s="330"/>
    </row>
    <row r="17" spans="1:3" ht="15.75">
      <c r="A17" s="172" t="s">
        <v>124</v>
      </c>
      <c r="B17" s="173"/>
      <c r="C17" s="327"/>
    </row>
    <row r="18" spans="1:3" ht="15.75">
      <c r="A18" s="109"/>
      <c r="B18" s="263" t="s">
        <v>125</v>
      </c>
      <c r="C18" s="328"/>
    </row>
    <row r="19" spans="1:3" ht="15.75">
      <c r="A19" s="109"/>
      <c r="B19" s="263" t="s">
        <v>202</v>
      </c>
      <c r="C19" s="328">
        <f>'BILANC 2013'!E37-'BILANC 2013'!D37</f>
        <v>-2053936.6400000006</v>
      </c>
    </row>
    <row r="20" spans="1:3" ht="15.75">
      <c r="A20" s="42"/>
      <c r="B20" s="263" t="s">
        <v>111</v>
      </c>
      <c r="C20" s="328">
        <v>0</v>
      </c>
    </row>
    <row r="21" spans="1:3" ht="15.75">
      <c r="A21" s="42"/>
      <c r="B21" s="263" t="s">
        <v>112</v>
      </c>
      <c r="C21" s="328">
        <v>0</v>
      </c>
    </row>
    <row r="22" spans="1:3" ht="15.75">
      <c r="A22" s="42"/>
      <c r="B22" s="263" t="s">
        <v>113</v>
      </c>
      <c r="C22" s="328">
        <v>0</v>
      </c>
    </row>
    <row r="23" spans="1:3" ht="15.75">
      <c r="A23" s="45"/>
      <c r="B23" s="264" t="s">
        <v>114</v>
      </c>
      <c r="C23" s="329">
        <f>SUM(C18:C22)</f>
        <v>-2053936.6400000006</v>
      </c>
    </row>
    <row r="24" spans="1:3" s="46" customFormat="1" ht="15.75">
      <c r="A24" s="47"/>
      <c r="B24" s="266"/>
      <c r="C24" s="331"/>
    </row>
    <row r="25" spans="1:3" ht="15.75">
      <c r="A25" s="417" t="s">
        <v>115</v>
      </c>
      <c r="B25" s="418"/>
      <c r="C25" s="332"/>
    </row>
    <row r="26" spans="1:3" ht="15.75">
      <c r="A26" s="42"/>
      <c r="B26" s="263" t="s">
        <v>116</v>
      </c>
      <c r="C26" s="328">
        <v>0</v>
      </c>
    </row>
    <row r="27" spans="1:3" ht="15.75">
      <c r="A27" s="42"/>
      <c r="B27" s="263" t="s">
        <v>117</v>
      </c>
      <c r="C27" s="328">
        <f>'BILANC 2013'!D61-'BILANC 2013'!E61</f>
        <v>731600</v>
      </c>
    </row>
    <row r="28" spans="1:3" ht="15.75">
      <c r="A28" s="42"/>
      <c r="B28" s="267" t="s">
        <v>118</v>
      </c>
      <c r="C28" s="333"/>
    </row>
    <row r="29" spans="1:3" ht="15.75">
      <c r="A29" s="42"/>
      <c r="B29" s="263" t="s">
        <v>119</v>
      </c>
      <c r="C29" s="328"/>
    </row>
    <row r="30" spans="1:3" ht="15.75">
      <c r="A30" s="45"/>
      <c r="B30" s="268" t="s">
        <v>120</v>
      </c>
      <c r="C30" s="334">
        <f>SUM(C26:C29)</f>
        <v>731600</v>
      </c>
    </row>
    <row r="31" spans="1:3" s="46" customFormat="1" ht="15.75">
      <c r="A31" s="47"/>
      <c r="B31" s="269"/>
      <c r="C31" s="335"/>
    </row>
    <row r="32" spans="1:3" s="46" customFormat="1" ht="15.75">
      <c r="A32" s="47"/>
      <c r="B32" s="270" t="s">
        <v>121</v>
      </c>
      <c r="C32" s="335">
        <f>C30+C23+C15+0.33</f>
        <v>1053.6899999994039</v>
      </c>
    </row>
    <row r="33" spans="1:3" ht="15.75">
      <c r="A33" s="42"/>
      <c r="B33" s="270" t="s">
        <v>121</v>
      </c>
      <c r="C33" s="336">
        <f>C35-C34</f>
        <v>1053.3599999999997</v>
      </c>
    </row>
    <row r="34" spans="1:3" ht="15.75">
      <c r="A34" s="43"/>
      <c r="B34" s="270" t="s">
        <v>122</v>
      </c>
      <c r="C34" s="336">
        <f>'BILANC 2013'!E11</f>
        <v>2996.13</v>
      </c>
    </row>
    <row r="35" spans="1:3" ht="16.5" thickBot="1">
      <c r="A35" s="44"/>
      <c r="B35" s="271" t="s">
        <v>123</v>
      </c>
      <c r="C35" s="337">
        <f>'BILANC 2013'!D11</f>
        <v>4049.49</v>
      </c>
    </row>
    <row r="36" spans="1:3" ht="16.5" thickTop="1">
      <c r="A36" s="37"/>
      <c r="B36" s="40"/>
      <c r="C36" s="112"/>
    </row>
    <row r="37" ht="15.75">
      <c r="A37" s="37"/>
    </row>
    <row r="89" ht="15.75">
      <c r="B89" s="39"/>
    </row>
  </sheetData>
  <sheetProtection/>
  <mergeCells count="5">
    <mergeCell ref="A25:B25"/>
    <mergeCell ref="A5:C5"/>
    <mergeCell ref="A6:C6"/>
    <mergeCell ref="A7:B7"/>
    <mergeCell ref="A8:B8"/>
  </mergeCells>
  <printOptions horizontalCentered="1" verticalCentered="1"/>
  <pageMargins left="0.7086614173228347" right="0.7086614173228347" top="0.17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4">
      <selection activeCell="A9" sqref="A9"/>
    </sheetView>
  </sheetViews>
  <sheetFormatPr defaultColWidth="26.140625" defaultRowHeight="15"/>
  <cols>
    <col min="1" max="1" width="26.140625" style="0" customWidth="1"/>
    <col min="2" max="2" width="12.8515625" style="0" bestFit="1" customWidth="1"/>
    <col min="3" max="3" width="11.57421875" style="0" bestFit="1" customWidth="1"/>
    <col min="4" max="4" width="9.57421875" style="0" customWidth="1"/>
    <col min="5" max="5" width="11.7109375" style="0" customWidth="1"/>
    <col min="6" max="6" width="14.57421875" style="0" customWidth="1"/>
    <col min="7" max="7" width="14.140625" style="0" bestFit="1" customWidth="1"/>
    <col min="8" max="8" width="9.57421875" style="0" customWidth="1"/>
    <col min="9" max="9" width="14.7109375" style="0" customWidth="1"/>
    <col min="10" max="10" width="14.57421875" style="0" customWidth="1"/>
  </cols>
  <sheetData>
    <row r="1" ht="15">
      <c r="A1" s="115" t="s">
        <v>204</v>
      </c>
    </row>
    <row r="2" ht="15">
      <c r="A2" s="34" t="s">
        <v>205</v>
      </c>
    </row>
    <row r="4" spans="3:9" ht="15.75">
      <c r="C4" s="398" t="s">
        <v>313</v>
      </c>
      <c r="D4" s="398"/>
      <c r="E4" s="398"/>
      <c r="F4" s="398"/>
      <c r="G4" s="398"/>
      <c r="H4" s="398"/>
      <c r="I4" s="398"/>
    </row>
    <row r="6" ht="15.75" thickBot="1"/>
    <row r="7" spans="1:10" ht="15.75" thickTop="1">
      <c r="A7" s="48"/>
      <c r="B7" s="423" t="s">
        <v>126</v>
      </c>
      <c r="C7" s="424"/>
      <c r="D7" s="424"/>
      <c r="E7" s="424"/>
      <c r="F7" s="424"/>
      <c r="G7" s="424"/>
      <c r="H7" s="424"/>
      <c r="I7" s="424"/>
      <c r="J7" s="425"/>
    </row>
    <row r="8" spans="1:10" ht="51" customHeight="1" thickBot="1">
      <c r="A8" s="49"/>
      <c r="B8" s="50" t="s">
        <v>75</v>
      </c>
      <c r="C8" s="51" t="s">
        <v>76</v>
      </c>
      <c r="D8" s="51" t="s">
        <v>127</v>
      </c>
      <c r="E8" s="51" t="s">
        <v>128</v>
      </c>
      <c r="F8" s="51" t="s">
        <v>129</v>
      </c>
      <c r="G8" s="51" t="s">
        <v>130</v>
      </c>
      <c r="H8" s="51" t="s">
        <v>131</v>
      </c>
      <c r="I8" s="51" t="s">
        <v>132</v>
      </c>
      <c r="J8" s="52" t="s">
        <v>131</v>
      </c>
    </row>
    <row r="9" spans="1:10" ht="15.75" thickTop="1">
      <c r="A9" s="53" t="s">
        <v>291</v>
      </c>
      <c r="B9" s="54"/>
      <c r="C9" s="54"/>
      <c r="D9" s="54"/>
      <c r="E9" s="54"/>
      <c r="F9" s="54"/>
      <c r="G9" s="55">
        <v>0</v>
      </c>
      <c r="H9" s="54"/>
      <c r="I9" s="54"/>
      <c r="J9" s="56">
        <f>SUM(B9:I9)</f>
        <v>0</v>
      </c>
    </row>
    <row r="10" spans="1:10" ht="15">
      <c r="A10" s="57" t="s">
        <v>133</v>
      </c>
      <c r="B10" s="58">
        <v>0</v>
      </c>
      <c r="C10" s="58"/>
      <c r="D10" s="58"/>
      <c r="E10" s="58"/>
      <c r="F10" s="58"/>
      <c r="G10" s="58"/>
      <c r="H10" s="58"/>
      <c r="I10" s="58"/>
      <c r="J10" s="59"/>
    </row>
    <row r="11" spans="1:10" ht="24.75">
      <c r="A11" s="60" t="s">
        <v>134</v>
      </c>
      <c r="B11" s="58"/>
      <c r="C11" s="58"/>
      <c r="D11" s="58"/>
      <c r="E11" s="58"/>
      <c r="F11" s="58"/>
      <c r="G11" s="58"/>
      <c r="H11" s="58"/>
      <c r="I11" s="58"/>
      <c r="J11" s="59">
        <f aca="true" t="shared" si="0" ref="J11:J17">SUM(B11:I11)</f>
        <v>0</v>
      </c>
    </row>
    <row r="12" spans="1:10" ht="48.75">
      <c r="A12" s="60" t="s">
        <v>135</v>
      </c>
      <c r="B12" s="58"/>
      <c r="C12" s="58"/>
      <c r="D12" s="58"/>
      <c r="E12" s="58"/>
      <c r="F12" s="58"/>
      <c r="G12" s="58"/>
      <c r="H12" s="58"/>
      <c r="I12" s="58"/>
      <c r="J12" s="59">
        <f t="shared" si="0"/>
        <v>0</v>
      </c>
    </row>
    <row r="13" spans="1:10" ht="15">
      <c r="A13" s="60" t="s">
        <v>136</v>
      </c>
      <c r="B13" s="58"/>
      <c r="C13" s="58"/>
      <c r="D13" s="58"/>
      <c r="E13" s="58"/>
      <c r="F13" s="58"/>
      <c r="G13" s="58"/>
      <c r="H13" s="58"/>
      <c r="I13" s="58"/>
      <c r="J13" s="59">
        <f t="shared" si="0"/>
        <v>0</v>
      </c>
    </row>
    <row r="14" spans="1:10" ht="15">
      <c r="A14" s="60" t="s">
        <v>137</v>
      </c>
      <c r="B14" s="58"/>
      <c r="C14" s="58"/>
      <c r="D14" s="58"/>
      <c r="E14" s="58"/>
      <c r="F14" s="58"/>
      <c r="G14" s="58">
        <v>0</v>
      </c>
      <c r="H14" s="58"/>
      <c r="I14" s="58"/>
      <c r="J14" s="59">
        <f t="shared" si="0"/>
        <v>0</v>
      </c>
    </row>
    <row r="15" spans="1:10" ht="24.75">
      <c r="A15" s="60" t="s">
        <v>138</v>
      </c>
      <c r="B15" s="58"/>
      <c r="C15" s="58"/>
      <c r="D15" s="58"/>
      <c r="E15" s="58"/>
      <c r="F15" s="58"/>
      <c r="G15" s="58">
        <v>0</v>
      </c>
      <c r="H15" s="58"/>
      <c r="I15" s="58"/>
      <c r="J15" s="59">
        <f t="shared" si="0"/>
        <v>0</v>
      </c>
    </row>
    <row r="16" spans="1:10" ht="15">
      <c r="A16" s="60" t="s">
        <v>139</v>
      </c>
      <c r="B16" s="58">
        <v>0</v>
      </c>
      <c r="C16" s="58">
        <v>0</v>
      </c>
      <c r="D16" s="58"/>
      <c r="E16" s="58"/>
      <c r="F16" s="58"/>
      <c r="G16" s="58"/>
      <c r="H16" s="58"/>
      <c r="I16" s="58"/>
      <c r="J16" s="59">
        <f t="shared" si="0"/>
        <v>0</v>
      </c>
    </row>
    <row r="17" spans="1:10" ht="15">
      <c r="A17" s="61" t="s">
        <v>368</v>
      </c>
      <c r="B17" s="387">
        <v>0</v>
      </c>
      <c r="C17" s="387">
        <f aca="true" t="shared" si="1" ref="C17:I17">SUM(C10:C16)+C9</f>
        <v>0</v>
      </c>
      <c r="D17" s="387">
        <f t="shared" si="1"/>
        <v>0</v>
      </c>
      <c r="E17" s="387">
        <f t="shared" si="1"/>
        <v>0</v>
      </c>
      <c r="F17" s="387">
        <f t="shared" si="1"/>
        <v>0</v>
      </c>
      <c r="G17" s="387">
        <v>0</v>
      </c>
      <c r="H17" s="387">
        <f t="shared" si="1"/>
        <v>0</v>
      </c>
      <c r="I17" s="387">
        <f t="shared" si="1"/>
        <v>0</v>
      </c>
      <c r="J17" s="388">
        <f t="shared" si="0"/>
        <v>0</v>
      </c>
    </row>
  </sheetData>
  <sheetProtection/>
  <mergeCells count="3">
    <mergeCell ref="B7:J7"/>
    <mergeCell ref="C4:F4"/>
    <mergeCell ref="G4:I4"/>
  </mergeCells>
  <printOptions/>
  <pageMargins left="0.21" right="0.37" top="0.7480314960629921" bottom="0.7480314960629921" header="0.31496062992125984" footer="0.31496062992125984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2014-03-31T09:55:12Z</cp:lastPrinted>
  <dcterms:created xsi:type="dcterms:W3CDTF">2006-09-16T00:00:00Z</dcterms:created>
  <dcterms:modified xsi:type="dcterms:W3CDTF">2014-07-31T08:23:36Z</dcterms:modified>
  <cp:category/>
  <cp:version/>
  <cp:contentType/>
  <cp:contentStatus/>
</cp:coreProperties>
</file>